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V:\Rahandus\MTÜ-de toetused\2020 toetused\2020 PROJEKTITOETUSED kultuuri- ja spordivaldkond\"/>
    </mc:Choice>
  </mc:AlternateContent>
  <bookViews>
    <workbookView xWindow="0" yWindow="0" windowWidth="28800" windowHeight="14130" tabRatio="879"/>
  </bookViews>
  <sheets>
    <sheet name="Spordivaldkonna taotlused" sheetId="10" r:id="rId1"/>
    <sheet name="Kultuurivaldkonna taotlused" sheetId="11" r:id="rId2"/>
  </sheets>
  <definedNames>
    <definedName name="_xlnm._FilterDatabase" localSheetId="1" hidden="1">'Kultuurivaldkonna taotlused'!$A$2:$S$7</definedName>
    <definedName name="_xlnm._FilterDatabase" localSheetId="0" hidden="1">'Spordivaldkonna taotlused'!$A$2:$S$9</definedName>
    <definedName name="_xlnm.Criteria" localSheetId="1">'Kultuurivaldkonna taotlused'!$A$2:$S$7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R16" i="10" l="1"/>
  <c r="R15" i="11"/>
  <c r="S3" i="10"/>
  <c r="S7" i="10"/>
  <c r="S5" i="10"/>
  <c r="S4" i="10"/>
  <c r="L11" i="10"/>
  <c r="M11" i="10"/>
  <c r="N11" i="10"/>
  <c r="O11" i="10"/>
  <c r="P11" i="10"/>
  <c r="Q11" i="10"/>
  <c r="R11" i="10"/>
  <c r="S9" i="10"/>
  <c r="S6" i="10"/>
  <c r="S8" i="10"/>
  <c r="K11" i="10"/>
  <c r="C22" i="10"/>
  <c r="C23" i="10"/>
  <c r="C24" i="10"/>
  <c r="K12" i="10"/>
  <c r="D20" i="11"/>
  <c r="D21" i="11"/>
  <c r="D22" i="11"/>
  <c r="K9" i="11"/>
  <c r="K11" i="11"/>
  <c r="S4" i="11"/>
  <c r="S5" i="11"/>
  <c r="S6" i="11"/>
  <c r="S7" i="11"/>
  <c r="L9" i="11"/>
  <c r="M9" i="11"/>
  <c r="N9" i="11"/>
  <c r="O9" i="11"/>
  <c r="P9" i="11"/>
  <c r="Q9" i="11"/>
  <c r="R9" i="11"/>
  <c r="S3" i="11"/>
  <c r="H18" i="10"/>
  <c r="E9" i="11"/>
  <c r="E11" i="10"/>
  <c r="H17" i="11"/>
  <c r="G13" i="11"/>
  <c r="E14" i="11"/>
  <c r="G14" i="11"/>
  <c r="E15" i="11"/>
  <c r="E16" i="11"/>
  <c r="G14" i="10"/>
  <c r="E15" i="10"/>
  <c r="G15" i="10"/>
  <c r="E17" i="10"/>
  <c r="G8" i="10"/>
  <c r="F5" i="10"/>
  <c r="F9" i="10"/>
  <c r="F3" i="10"/>
  <c r="E16" i="10"/>
  <c r="F4" i="10"/>
  <c r="F4" i="11"/>
  <c r="F5" i="11"/>
  <c r="D12" i="11"/>
  <c r="F3" i="11"/>
  <c r="F7" i="11"/>
  <c r="F6" i="11"/>
  <c r="F8" i="10"/>
  <c r="F6" i="10"/>
  <c r="F7" i="10"/>
  <c r="D13" i="10"/>
</calcChain>
</file>

<file path=xl/comments1.xml><?xml version="1.0" encoding="utf-8"?>
<comments xmlns="http://schemas.openxmlformats.org/spreadsheetml/2006/main">
  <authors>
    <author>Marika Aaso</author>
  </authors>
  <commentList>
    <comment ref="R6" authorId="0" shapeId="0">
      <text>
        <r>
          <rPr>
            <b/>
            <sz val="9"/>
            <color indexed="81"/>
            <rFont val="Segoe UI"/>
            <charset val="1"/>
          </rPr>
          <t>Marika Aaso:</t>
        </r>
        <r>
          <rPr>
            <sz val="9"/>
            <color indexed="81"/>
            <rFont val="Segoe UI"/>
            <charset val="1"/>
          </rPr>
          <t xml:space="preserve">
Spokus oli kirjas 0,3 eurot, seda ei saa arvestada.
</t>
        </r>
      </text>
    </comment>
  </commentList>
</comments>
</file>

<file path=xl/sharedStrings.xml><?xml version="1.0" encoding="utf-8"?>
<sst xmlns="http://schemas.openxmlformats.org/spreadsheetml/2006/main" count="139" uniqueCount="86">
  <si>
    <t>Taotleja nimetus</t>
  </si>
  <si>
    <t>Taotletav summa kokku</t>
  </si>
  <si>
    <t>Märkused ja selgitused</t>
  </si>
  <si>
    <t>Kokku taotletud summad</t>
  </si>
  <si>
    <t>Projekti kogu-eelarve</t>
  </si>
  <si>
    <t>Projekti nimetus, kirjeldus</t>
  </si>
  <si>
    <t>Teises taotlusvoorus jagamiseks kuni 25%</t>
  </si>
  <si>
    <t>Kolmandas taotlusvoorus jagamiseks kuni 20%</t>
  </si>
  <si>
    <t>Neljandas taotlusvoorus jagamiseks kuni 15%</t>
  </si>
  <si>
    <t>Linnaeelarves valdkonna projektitoetusteks ettenähtud summa:</t>
  </si>
  <si>
    <t>Taotletava summa osakaal kogukulust</t>
  </si>
  <si>
    <t>Esimeses taotlusvoorus jagamiseks kuni 40%</t>
  </si>
  <si>
    <t>2019 projektitoetus (antud projeti teostamiseks)</t>
  </si>
  <si>
    <t>2019 projektitoetus (antud projekti elluviimiseks)</t>
  </si>
  <si>
    <t>Viljandi Lauatenniseklubi Sakala</t>
  </si>
  <si>
    <t>Eraldatud</t>
  </si>
  <si>
    <t>Jääk</t>
  </si>
  <si>
    <t>Jagada</t>
  </si>
  <si>
    <t>Jagati</t>
  </si>
  <si>
    <t>Tagasi makstud</t>
  </si>
  <si>
    <t>Jagatud</t>
  </si>
  <si>
    <t>Jääk esialgse arvetsuse kohaselt</t>
  </si>
  <si>
    <t>Eelarve aastas kokku</t>
  </si>
  <si>
    <t>IV taotlusvoor 2020 aasta eelarvest projektitoetuste taotlemisel</t>
  </si>
  <si>
    <t>Viljandi Lauatenniseklubi Sakala meeskonna osalemine Eesti Meistriliigas kahel esimesel mängupäeval</t>
  </si>
  <si>
    <t xml:space="preserve">Viljandi Sõudeklubi </t>
  </si>
  <si>
    <t>Eesti meistrivõistlused sisesõudmises. Organiseerimine ja läbiviimine</t>
  </si>
  <si>
    <t>Mittetulundusühing Motospordiklubi Nord</t>
  </si>
  <si>
    <t>Võidusõitjate treeningud, ettevalmistus võistlusteks ja võistlustel osalemine</t>
  </si>
  <si>
    <t>Viljandi Vanamuusika Festival Mittetulundusühing</t>
  </si>
  <si>
    <t>Sariprojekt "MuusikaSündmus" 27. hooaja algus. Sügis 2020</t>
  </si>
  <si>
    <t>mittetulundusühing Viljandimaa Kammerkoor</t>
  </si>
  <si>
    <t>Viljandimaa Kammerkoori  Alo Ritsingu autoriCD salvestamine</t>
  </si>
  <si>
    <t>Viljandi Muuseum</t>
  </si>
  <si>
    <t>Kingituse näituse publikuprogramm Viljandi Muuseumis</t>
  </si>
  <si>
    <t>Mittetulundusühing Colombina</t>
  </si>
  <si>
    <t>Kontserttuur oratoorium "Kristus"</t>
  </si>
  <si>
    <t>Mittetulundusühing IDA</t>
  </si>
  <si>
    <t>IDA Raadio heliresidentuuri korraldamine</t>
  </si>
  <si>
    <t>2020. aasta I taotlusvoorus eraldasite projektile 800€ honoraride ja rendikulu katteks.</t>
  </si>
  <si>
    <t>Viljandi Maadlusklubi Tulevik</t>
  </si>
  <si>
    <t>58. Martin Kleini mälestusvõistlused maadluses</t>
  </si>
  <si>
    <t>Baltimaade ja Soome  klubide karikavõistlused vabamaadluses</t>
  </si>
  <si>
    <t>Nublust Nabiks Viljandi etapp vaba- ja naistemaadluses</t>
  </si>
  <si>
    <t>MTÜ Spordiklubi VilVol</t>
  </si>
  <si>
    <t>Viljandi Spordikooli võrkpalli eriala tüdrukute osavõtt rahvusvahelistest turniiridest Viljandis ja Riias.</t>
  </si>
  <si>
    <t>Käesoleval aastal eraldatud juba 1000 € noorte, Kalvin Thomas Royster, Sten Ivanov ja Paul Richard Lauri -veemoto-üldfüüsiliseks ettevalmistuseks ja treeninguteks 2020 aastal.</t>
  </si>
  <si>
    <t xml:space="preserve">Siseministeerium </t>
  </si>
  <si>
    <t>Kokku</t>
  </si>
  <si>
    <t>Eesti Pärimusmuusika Keskus</t>
  </si>
  <si>
    <t xml:space="preserve">Eesti Rahvatantsu ja Rahvamuusika Selts </t>
  </si>
  <si>
    <t xml:space="preserve">EELK Kirikupäeva ja laulupeo sihtasutus </t>
  </si>
  <si>
    <t>Esimese poolaasta, st Sariprojekti eelmise 26. hooaja II poolaasta elluviimiseks eraldasite 450 + 800 eurot</t>
  </si>
  <si>
    <t>2019. aastal ei taotlenud, kuid 2018. aastal toetasite 600€ga.</t>
  </si>
  <si>
    <t>Viljandi Vanamuusika Festival</t>
  </si>
  <si>
    <t>KOKKU</t>
  </si>
  <si>
    <t>Aasta eelarve pärast eelarvekärpeid</t>
  </si>
  <si>
    <t>Küsisin plaadimüügi kohta. Vastuseks:"Konkreetset müügistrateegiat ega - plaani meil veel pole, suur osa plaatidest on tõesti kavandatud kingitusteks ja promotööks. Kui läheb osa müüki kontsertidel jm, siis esialgu 500 tk ja nende müügihind ei saa kindlasti olla üle 5.- euro plaadist. "</t>
  </si>
  <si>
    <t>Aasta eelarve peale eelarvekärpeid</t>
  </si>
  <si>
    <t>Hinnangute keskmine Spokust</t>
  </si>
  <si>
    <t>Summa ettepanekud Spokust</t>
  </si>
  <si>
    <t>Hindaja 1</t>
  </si>
  <si>
    <t>Hindaja 2</t>
  </si>
  <si>
    <t>Hindaja 3</t>
  </si>
  <si>
    <t>Hindaja 4</t>
  </si>
  <si>
    <t>Hindaja 5</t>
  </si>
  <si>
    <t>Hindaja 6</t>
  </si>
  <si>
    <t>Hindaja 7</t>
  </si>
  <si>
    <t>Komisjoni otsus: toetus-summa</t>
  </si>
  <si>
    <t>Summade ette-panekute keskmine</t>
  </si>
  <si>
    <t>Veel jagada:</t>
  </si>
  <si>
    <t>nr</t>
  </si>
  <si>
    <t>2020 tegevus-toetus</t>
  </si>
  <si>
    <t>Aastas kokku</t>
  </si>
  <si>
    <t>Hindamisel osales</t>
  </si>
  <si>
    <t>Hindajaid kokku</t>
  </si>
  <si>
    <t>Hindas:</t>
  </si>
  <si>
    <t>MTÜ toetuste kord https://www.riigiteataja.ee/akt/430062020010, § 7 lg 6: Komisjonil on toetuste määramise menetlus lubatud läbi viia, kui enne koosoleku toimumist on oma individuaalsed hindamislehed täitnud vähemalt 50% komisjoni põhiliikmete arvust. Komisjoni koosolekul võivad toetuste andmise otsuseid hääletada vaid need komisjoni liikmed, kes on hindamislehed täitnud.</t>
  </si>
  <si>
    <t>Marko Tiitus</t>
  </si>
  <si>
    <t>Ruth Vaar</t>
  </si>
  <si>
    <t>Peeter Allikoja</t>
  </si>
  <si>
    <t>Agda Grahv</t>
  </si>
  <si>
    <t>Vallo Kirs</t>
  </si>
  <si>
    <t>Veronika Raudsepp Linnupuu</t>
  </si>
  <si>
    <t>Malle Allese</t>
  </si>
  <si>
    <t>Hindasid: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</si>
</sst>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0\ &quot;£&quot;"/>
    <numFmt numFmtId="166" formatCode="_-* #,##0\ [$€-425]_-;\-* #,##0\ [$€-425]_-;_-* &quot;-&quot;??\ [$€-425]_-;_-@_-"/>
  </numFmts>
  <fonts count="21" x14ac:knownFonts="1">
    <font>
      <sz val="11"/>
      <color theme="1"/>
      <name val="Calibri"/>
      <family val="2"/>
      <charset val="186"/>
      <scheme val="minor"/>
    </font>
    <font>
      <b/>
      <sz val="11"/>
      <color theme="1"/>
      <name val="Times New Roman"/>
      <family val="1"/>
      <charset val="186"/>
    </font>
    <font>
      <sz val="11"/>
      <color theme="1"/>
      <name val="Times New Roman"/>
      <family val="1"/>
      <charset val="186"/>
    </font>
    <font>
      <sz val="11"/>
      <color theme="1"/>
      <name val="Calibri"/>
      <family val="2"/>
      <charset val="186"/>
      <scheme val="minor"/>
    </font>
    <font>
      <sz val="11"/>
      <color rgb="FFFF0000"/>
      <name val="Times New Roman"/>
      <family val="1"/>
      <charset val="186"/>
    </font>
    <font>
      <sz val="11"/>
      <name val="Times New Roman"/>
      <family val="1"/>
      <charset val="186"/>
    </font>
    <font>
      <sz val="8"/>
      <name val="Calibri"/>
      <family val="2"/>
      <charset val="186"/>
      <scheme val="minor"/>
    </font>
    <font>
      <u/>
      <sz val="11"/>
      <color theme="10"/>
      <name val="Calibri"/>
      <family val="2"/>
      <charset val="186"/>
      <scheme val="minor"/>
    </font>
    <font>
      <u/>
      <sz val="11"/>
      <color theme="11"/>
      <name val="Calibri"/>
      <family val="2"/>
      <charset val="186"/>
      <scheme val="minor"/>
    </font>
    <font>
      <b/>
      <sz val="11"/>
      <color rgb="FFFF0000"/>
      <name val="Times New Roman"/>
      <family val="1"/>
    </font>
    <font>
      <b/>
      <sz val="11"/>
      <color theme="1"/>
      <name val="Times New Roman"/>
      <family val="1"/>
    </font>
    <font>
      <sz val="11"/>
      <name val="Times New Roman"/>
      <family val="1"/>
    </font>
    <font>
      <b/>
      <sz val="11"/>
      <name val="Times New Roman"/>
      <family val="1"/>
    </font>
    <font>
      <b/>
      <sz val="11"/>
      <color rgb="FFFF0000"/>
      <name val="Times New Roman"/>
      <family val="1"/>
      <charset val="186"/>
    </font>
    <font>
      <sz val="11"/>
      <color theme="1" tint="0.499984740745262"/>
      <name val="Times New Roman"/>
      <family val="1"/>
      <charset val="186"/>
    </font>
    <font>
      <sz val="11"/>
      <color theme="0" tint="-0.34998626667073579"/>
      <name val="Times New Roman"/>
      <family val="1"/>
      <charset val="186"/>
    </font>
    <font>
      <sz val="11"/>
      <color rgb="FFFF0000"/>
      <name val="Times New Roman"/>
      <family val="1"/>
    </font>
    <font>
      <sz val="9"/>
      <color indexed="81"/>
      <name val="Segoe UI"/>
      <charset val="1"/>
    </font>
    <font>
      <b/>
      <sz val="9"/>
      <color indexed="81"/>
      <name val="Segoe UI"/>
      <charset val="1"/>
    </font>
    <font>
      <sz val="12"/>
      <color theme="1"/>
      <name val="Times New Roman"/>
      <family val="1"/>
      <charset val="186"/>
    </font>
    <font>
      <b/>
      <sz val="12"/>
      <color theme="1"/>
      <name val="Times New Roman"/>
      <family val="1"/>
      <charset val="186"/>
    </font>
  </fonts>
  <fills count="10">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top/>
      <bottom style="double">
        <color auto="1"/>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double">
        <color auto="1"/>
      </bottom>
      <diagonal/>
    </border>
    <border>
      <left style="medium">
        <color indexed="64"/>
      </left>
      <right style="thin">
        <color auto="1"/>
      </right>
      <top/>
      <bottom style="thin">
        <color auto="1"/>
      </bottom>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bottom style="medium">
        <color indexed="64"/>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style="medium">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9">
    <xf numFmtId="0" fontId="0" fillId="0" borderId="0"/>
    <xf numFmtId="9" fontId="3"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3" fillId="0" borderId="0" applyFont="0" applyFill="0" applyBorder="0" applyAlignment="0" applyProtection="0"/>
  </cellStyleXfs>
  <cellXfs count="179">
    <xf numFmtId="0" fontId="0" fillId="0" borderId="0" xfId="0"/>
    <xf numFmtId="0" fontId="2" fillId="0" borderId="0" xfId="0" applyFont="1" applyAlignment="1">
      <alignment vertical="center"/>
    </xf>
    <xf numFmtId="0" fontId="2" fillId="0" borderId="1" xfId="0" applyFont="1" applyFill="1" applyBorder="1" applyAlignment="1">
      <alignment horizontal="left" vertical="center" wrapText="1"/>
    </xf>
    <xf numFmtId="0" fontId="2" fillId="0" borderId="0" xfId="0" applyFont="1"/>
    <xf numFmtId="0" fontId="2" fillId="0" borderId="2" xfId="0" applyFont="1" applyFill="1" applyBorder="1" applyAlignment="1">
      <alignment horizontal="left" vertical="center" wrapText="1"/>
    </xf>
    <xf numFmtId="0" fontId="2" fillId="0" borderId="0" xfId="0" applyFont="1" applyAlignment="1">
      <alignment horizontal="center"/>
    </xf>
    <xf numFmtId="0" fontId="1" fillId="0" borderId="3" xfId="0" applyFont="1" applyFill="1" applyBorder="1" applyAlignment="1">
      <alignment horizontal="left" vertical="center" wrapText="1"/>
    </xf>
    <xf numFmtId="165" fontId="1" fillId="0" borderId="3" xfId="0" applyNumberFormat="1" applyFont="1" applyFill="1" applyBorder="1" applyAlignment="1">
      <alignment vertical="center"/>
    </xf>
    <xf numFmtId="0" fontId="1" fillId="0" borderId="0" xfId="0" applyFont="1"/>
    <xf numFmtId="0" fontId="2" fillId="0" borderId="0" xfId="0" applyFont="1" applyAlignment="1">
      <alignment horizontal="right"/>
    </xf>
    <xf numFmtId="0" fontId="1" fillId="0" borderId="4" xfId="0" applyFont="1" applyBorder="1"/>
    <xf numFmtId="0" fontId="1" fillId="0" borderId="4" xfId="0" applyFont="1" applyBorder="1" applyAlignment="1">
      <alignment horizontal="right"/>
    </xf>
    <xf numFmtId="0" fontId="1" fillId="4" borderId="3" xfId="0" applyFont="1" applyFill="1" applyBorder="1" applyAlignment="1">
      <alignment horizontal="left" vertical="center" wrapText="1"/>
    </xf>
    <xf numFmtId="165" fontId="1" fillId="0" borderId="3" xfId="0" applyNumberFormat="1" applyFont="1" applyFill="1" applyBorder="1" applyAlignment="1">
      <alignment horizontal="center" vertical="center"/>
    </xf>
    <xf numFmtId="166" fontId="1" fillId="0" borderId="0" xfId="8" applyNumberFormat="1" applyFont="1" applyBorder="1" applyAlignment="1">
      <alignment horizontal="right"/>
    </xf>
    <xf numFmtId="166" fontId="2" fillId="0" borderId="0" xfId="8" applyNumberFormat="1" applyFont="1" applyAlignment="1">
      <alignment horizontal="right"/>
    </xf>
    <xf numFmtId="166" fontId="1" fillId="5" borderId="3" xfId="8" applyNumberFormat="1" applyFont="1" applyFill="1" applyBorder="1" applyAlignment="1" applyProtection="1">
      <alignment vertical="center"/>
    </xf>
    <xf numFmtId="166" fontId="2" fillId="0" borderId="0" xfId="8" applyNumberFormat="1" applyFont="1" applyProtection="1"/>
    <xf numFmtId="166" fontId="2" fillId="0" borderId="0" xfId="0" applyNumberFormat="1" applyFont="1"/>
    <xf numFmtId="166" fontId="4" fillId="0" borderId="0" xfId="0" applyNumberFormat="1" applyFont="1"/>
    <xf numFmtId="166" fontId="2" fillId="4" borderId="1" xfId="0" applyNumberFormat="1" applyFont="1" applyFill="1" applyBorder="1" applyAlignment="1">
      <alignment vertical="center"/>
    </xf>
    <xf numFmtId="0" fontId="10" fillId="0" borderId="0" xfId="0" applyFont="1"/>
    <xf numFmtId="166" fontId="10" fillId="0" borderId="0" xfId="0" applyNumberFormat="1" applyFont="1"/>
    <xf numFmtId="0" fontId="14" fillId="0" borderId="0" xfId="0" applyFont="1"/>
    <xf numFmtId="166" fontId="14" fillId="0" borderId="0" xfId="0" applyNumberFormat="1" applyFont="1"/>
    <xf numFmtId="166" fontId="1" fillId="6" borderId="5" xfId="0" applyNumberFormat="1" applyFont="1" applyFill="1" applyBorder="1" applyAlignment="1">
      <alignment vertical="center"/>
    </xf>
    <xf numFmtId="166" fontId="1" fillId="0" borderId="6" xfId="0" applyNumberFormat="1" applyFont="1" applyFill="1" applyBorder="1" applyAlignment="1">
      <alignment vertical="center"/>
    </xf>
    <xf numFmtId="166" fontId="1" fillId="0" borderId="7" xfId="0" applyNumberFormat="1" applyFont="1" applyFill="1" applyBorder="1" applyAlignment="1">
      <alignment vertical="center"/>
    </xf>
    <xf numFmtId="166" fontId="15" fillId="0" borderId="0" xfId="0" applyNumberFormat="1" applyFont="1"/>
    <xf numFmtId="0" fontId="4" fillId="7" borderId="8" xfId="0" applyFont="1" applyFill="1" applyBorder="1"/>
    <xf numFmtId="0" fontId="13" fillId="7" borderId="10" xfId="0" applyFont="1" applyFill="1" applyBorder="1"/>
    <xf numFmtId="166" fontId="4" fillId="7" borderId="11" xfId="0" applyNumberFormat="1" applyFont="1" applyFill="1" applyBorder="1" applyAlignment="1">
      <alignment horizontal="center"/>
    </xf>
    <xf numFmtId="0" fontId="13" fillId="7" borderId="12" xfId="0" applyFont="1" applyFill="1" applyBorder="1"/>
    <xf numFmtId="166" fontId="4" fillId="7" borderId="13" xfId="0" applyNumberFormat="1" applyFont="1" applyFill="1" applyBorder="1" applyAlignment="1">
      <alignment horizontal="center"/>
    </xf>
    <xf numFmtId="166" fontId="4" fillId="7" borderId="10" xfId="0" applyNumberFormat="1" applyFont="1" applyFill="1" applyBorder="1"/>
    <xf numFmtId="0" fontId="4" fillId="7" borderId="10" xfId="0" applyFont="1" applyFill="1" applyBorder="1"/>
    <xf numFmtId="0" fontId="4" fillId="7" borderId="11" xfId="0" applyFont="1" applyFill="1" applyBorder="1"/>
    <xf numFmtId="166" fontId="9" fillId="7" borderId="12" xfId="0" applyNumberFormat="1" applyFont="1" applyFill="1" applyBorder="1"/>
    <xf numFmtId="0" fontId="9" fillId="7" borderId="13" xfId="0" applyFont="1" applyFill="1" applyBorder="1"/>
    <xf numFmtId="0" fontId="13" fillId="7" borderId="9" xfId="0" applyFont="1" applyFill="1" applyBorder="1" applyAlignment="1">
      <alignment wrapText="1"/>
    </xf>
    <xf numFmtId="166" fontId="4" fillId="7" borderId="11" xfId="8" applyNumberFormat="1" applyFont="1" applyFill="1" applyBorder="1"/>
    <xf numFmtId="0" fontId="13" fillId="7" borderId="10" xfId="0" applyFont="1" applyFill="1" applyBorder="1" applyAlignment="1">
      <alignment wrapText="1"/>
    </xf>
    <xf numFmtId="0" fontId="9" fillId="7" borderId="12" xfId="0" applyFont="1" applyFill="1" applyBorder="1"/>
    <xf numFmtId="166" fontId="9" fillId="7" borderId="13" xfId="8" applyNumberFormat="1" applyFont="1" applyFill="1" applyBorder="1"/>
    <xf numFmtId="166" fontId="16" fillId="7" borderId="10" xfId="0" applyNumberFormat="1" applyFont="1" applyFill="1" applyBorder="1" applyAlignment="1"/>
    <xf numFmtId="0" fontId="16" fillId="7" borderId="11" xfId="0" applyFont="1" applyFill="1" applyBorder="1" applyAlignment="1"/>
    <xf numFmtId="166" fontId="9" fillId="7" borderId="12" xfId="0" applyNumberFormat="1" applyFont="1" applyFill="1" applyBorder="1" applyAlignment="1"/>
    <xf numFmtId="0" fontId="9" fillId="7" borderId="13" xfId="0" applyFont="1" applyFill="1" applyBorder="1" applyAlignment="1"/>
    <xf numFmtId="166" fontId="2" fillId="0" borderId="1" xfId="0" applyNumberFormat="1" applyFont="1" applyFill="1" applyBorder="1" applyAlignment="1">
      <alignment vertical="center"/>
    </xf>
    <xf numFmtId="9" fontId="2" fillId="0" borderId="1" xfId="1" applyFont="1" applyFill="1" applyBorder="1" applyAlignment="1">
      <alignment vertical="center"/>
    </xf>
    <xf numFmtId="166" fontId="2" fillId="0" borderId="1" xfId="0"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2" fillId="0" borderId="0" xfId="0" applyFont="1" applyFill="1"/>
    <xf numFmtId="0" fontId="2" fillId="0" borderId="1" xfId="0" applyFont="1" applyFill="1" applyBorder="1" applyAlignment="1">
      <alignment vertical="center" wrapText="1"/>
    </xf>
    <xf numFmtId="166" fontId="2"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wrapText="1"/>
    </xf>
    <xf numFmtId="0" fontId="2" fillId="0" borderId="1" xfId="0" applyFont="1" applyFill="1" applyBorder="1" applyAlignment="1">
      <alignment horizontal="center" vertical="center" wrapText="1"/>
    </xf>
    <xf numFmtId="165" fontId="4" fillId="7" borderId="11" xfId="0" applyNumberFormat="1" applyFont="1" applyFill="1" applyBorder="1" applyAlignment="1">
      <alignment horizontal="left"/>
    </xf>
    <xf numFmtId="0" fontId="13" fillId="7" borderId="9" xfId="0" applyFont="1" applyFill="1" applyBorder="1" applyAlignment="1">
      <alignment horizontal="right"/>
    </xf>
    <xf numFmtId="0" fontId="11" fillId="0" borderId="1" xfId="0" applyFont="1" applyFill="1" applyBorder="1" applyAlignment="1">
      <alignment horizontal="left" vertical="center" wrapText="1"/>
    </xf>
    <xf numFmtId="166" fontId="5" fillId="0" borderId="1" xfId="0" applyNumberFormat="1" applyFont="1" applyFill="1" applyBorder="1" applyAlignment="1">
      <alignment vertical="center"/>
    </xf>
    <xf numFmtId="166" fontId="11"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166" fontId="5" fillId="0" borderId="1" xfId="0" applyNumberFormat="1" applyFont="1" applyFill="1" applyBorder="1" applyAlignment="1">
      <alignment vertical="center" wrapText="1"/>
    </xf>
    <xf numFmtId="9" fontId="5" fillId="0" borderId="1" xfId="1" applyFont="1" applyFill="1" applyBorder="1" applyAlignment="1">
      <alignment vertical="center"/>
    </xf>
    <xf numFmtId="166" fontId="11" fillId="0" borderId="1" xfId="0" applyNumberFormat="1" applyFont="1" applyFill="1" applyBorder="1" applyAlignment="1">
      <alignment horizontal="right"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 fontId="2" fillId="0" borderId="1" xfId="0" applyNumberFormat="1" applyFont="1" applyBorder="1" applyAlignment="1">
      <alignment vertical="center"/>
    </xf>
    <xf numFmtId="0" fontId="2" fillId="0" borderId="1" xfId="0" applyNumberFormat="1" applyFont="1" applyBorder="1" applyAlignment="1">
      <alignment vertical="center"/>
    </xf>
    <xf numFmtId="1" fontId="2" fillId="0" borderId="1" xfId="0" applyNumberFormat="1" applyFont="1" applyFill="1" applyBorder="1" applyAlignment="1">
      <alignment vertical="center"/>
    </xf>
    <xf numFmtId="0" fontId="2" fillId="0" borderId="1" xfId="0" applyNumberFormat="1" applyFont="1" applyFill="1" applyBorder="1" applyAlignment="1">
      <alignment vertical="center"/>
    </xf>
    <xf numFmtId="0" fontId="2"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2" xfId="0" applyFont="1" applyFill="1" applyBorder="1" applyAlignment="1">
      <alignment vertical="center" wrapText="1"/>
    </xf>
    <xf numFmtId="166" fontId="5" fillId="0" borderId="2" xfId="0" applyNumberFormat="1" applyFont="1" applyFill="1" applyBorder="1" applyAlignment="1">
      <alignment vertical="center"/>
    </xf>
    <xf numFmtId="9" fontId="2" fillId="0" borderId="2" xfId="1" applyFont="1" applyFill="1" applyBorder="1" applyAlignment="1">
      <alignment vertical="center"/>
    </xf>
    <xf numFmtId="166" fontId="2" fillId="0" borderId="2" xfId="0" applyNumberFormat="1" applyFont="1" applyFill="1" applyBorder="1" applyAlignment="1">
      <alignment vertical="center"/>
    </xf>
    <xf numFmtId="166" fontId="2" fillId="0" borderId="2" xfId="0" applyNumberFormat="1" applyFont="1" applyFill="1" applyBorder="1" applyAlignment="1">
      <alignment vertical="center" wrapText="1"/>
    </xf>
    <xf numFmtId="0" fontId="4" fillId="0" borderId="2" xfId="0" applyFont="1" applyFill="1" applyBorder="1" applyAlignment="1">
      <alignment horizontal="center" vertical="center" wrapText="1"/>
    </xf>
    <xf numFmtId="1" fontId="2" fillId="0" borderId="2" xfId="0" applyNumberFormat="1" applyFont="1" applyBorder="1" applyAlignment="1">
      <alignment vertical="center"/>
    </xf>
    <xf numFmtId="0" fontId="2" fillId="0" borderId="2" xfId="0" applyNumberFormat="1" applyFont="1" applyBorder="1" applyAlignment="1">
      <alignment vertical="center"/>
    </xf>
    <xf numFmtId="2" fontId="12" fillId="0" borderId="17" xfId="0" applyNumberFormat="1" applyFont="1" applyFill="1" applyBorder="1" applyAlignment="1">
      <alignment horizontal="center" vertical="center" wrapText="1"/>
    </xf>
    <xf numFmtId="2" fontId="12" fillId="0" borderId="18" xfId="0" applyNumberFormat="1" applyFont="1" applyFill="1" applyBorder="1" applyAlignment="1">
      <alignment horizontal="center" vertical="center" wrapText="1"/>
    </xf>
    <xf numFmtId="1" fontId="2" fillId="0" borderId="19" xfId="0" applyNumberFormat="1" applyFont="1" applyBorder="1" applyAlignment="1">
      <alignment vertical="center"/>
    </xf>
    <xf numFmtId="1" fontId="2" fillId="0" borderId="19" xfId="0" applyNumberFormat="1" applyFont="1" applyFill="1" applyBorder="1" applyAlignment="1">
      <alignment vertical="center"/>
    </xf>
    <xf numFmtId="1" fontId="2" fillId="0" borderId="20" xfId="0" applyNumberFormat="1" applyFont="1" applyBorder="1" applyAlignment="1">
      <alignment vertical="center"/>
    </xf>
    <xf numFmtId="0" fontId="1" fillId="7" borderId="21" xfId="0" applyFont="1" applyFill="1" applyBorder="1" applyAlignment="1">
      <alignment horizontal="center" vertical="center" wrapText="1"/>
    </xf>
    <xf numFmtId="0" fontId="10" fillId="8" borderId="14" xfId="0" applyFont="1" applyFill="1" applyBorder="1"/>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0" fillId="0" borderId="28" xfId="0" applyFont="1" applyBorder="1" applyAlignment="1">
      <alignment horizontal="center" vertical="center" textRotation="90"/>
    </xf>
    <xf numFmtId="0" fontId="10" fillId="0" borderId="29" xfId="0" applyFont="1" applyBorder="1" applyAlignment="1">
      <alignment horizontal="center" vertical="center" textRotation="90"/>
    </xf>
    <xf numFmtId="0" fontId="2" fillId="0" borderId="31" xfId="0" applyFont="1" applyFill="1" applyBorder="1" applyAlignment="1">
      <alignment horizontal="left" vertical="center" wrapText="1"/>
    </xf>
    <xf numFmtId="0" fontId="10" fillId="0" borderId="0" xfId="0" applyFont="1" applyFill="1" applyBorder="1" applyAlignment="1">
      <alignment vertical="center" wrapText="1"/>
    </xf>
    <xf numFmtId="0" fontId="2"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2" fillId="0" borderId="12" xfId="0" applyFont="1" applyBorder="1"/>
    <xf numFmtId="0" fontId="2" fillId="0" borderId="37" xfId="0" applyFont="1" applyBorder="1"/>
    <xf numFmtId="166" fontId="2" fillId="0" borderId="37" xfId="0" applyNumberFormat="1" applyFont="1" applyBorder="1" applyAlignment="1">
      <alignment horizontal="center"/>
    </xf>
    <xf numFmtId="166" fontId="2" fillId="0" borderId="37" xfId="0" applyNumberFormat="1" applyFont="1" applyBorder="1"/>
    <xf numFmtId="0" fontId="2" fillId="0" borderId="13" xfId="0" applyFont="1" applyBorder="1"/>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6" fontId="1" fillId="0" borderId="1" xfId="8" applyNumberFormat="1" applyFont="1" applyFill="1" applyBorder="1" applyAlignment="1">
      <alignment vertical="center"/>
    </xf>
    <xf numFmtId="165" fontId="1" fillId="0" borderId="1" xfId="0" applyNumberFormat="1" applyFont="1" applyFill="1" applyBorder="1" applyAlignment="1">
      <alignment vertical="center"/>
    </xf>
    <xf numFmtId="0" fontId="1" fillId="4" borderId="1" xfId="0" applyFont="1" applyFill="1" applyBorder="1" applyAlignment="1">
      <alignment horizontal="left" vertical="center" wrapText="1"/>
    </xf>
    <xf numFmtId="0" fontId="1" fillId="2" borderId="3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0" borderId="31" xfId="0" applyFont="1" applyFill="1" applyBorder="1" applyAlignment="1">
      <alignment horizontal="left" vertical="center" wrapText="1"/>
    </xf>
    <xf numFmtId="0" fontId="2" fillId="0" borderId="37" xfId="0" applyFont="1" applyBorder="1" applyAlignment="1">
      <alignment horizontal="center" vertical="center"/>
    </xf>
    <xf numFmtId="166" fontId="2" fillId="0" borderId="37" xfId="8" applyNumberFormat="1" applyFont="1" applyBorder="1" applyAlignment="1">
      <alignment horizontal="center"/>
    </xf>
    <xf numFmtId="166" fontId="2" fillId="0" borderId="37" xfId="8" applyNumberFormat="1" applyFont="1" applyBorder="1" applyProtection="1"/>
    <xf numFmtId="0" fontId="2" fillId="4" borderId="37" xfId="0" applyFont="1" applyFill="1" applyBorder="1"/>
    <xf numFmtId="166" fontId="12" fillId="7" borderId="22" xfId="0" applyNumberFormat="1" applyFont="1" applyFill="1" applyBorder="1" applyAlignment="1">
      <alignment horizontal="center" vertical="center" wrapText="1"/>
    </xf>
    <xf numFmtId="166" fontId="12" fillId="7" borderId="24" xfId="0" applyNumberFormat="1" applyFont="1" applyFill="1" applyBorder="1" applyAlignment="1">
      <alignment horizontal="center" vertical="center" wrapText="1"/>
    </xf>
    <xf numFmtId="166" fontId="10" fillId="8" borderId="15" xfId="0" applyNumberFormat="1" applyFont="1" applyFill="1" applyBorder="1"/>
    <xf numFmtId="166" fontId="12" fillId="7" borderId="23" xfId="0" applyNumberFormat="1" applyFont="1" applyFill="1" applyBorder="1" applyAlignment="1">
      <alignment horizontal="center" vertical="center" wrapText="1"/>
    </xf>
    <xf numFmtId="1" fontId="2" fillId="0" borderId="35" xfId="0" applyNumberFormat="1" applyFont="1" applyBorder="1" applyAlignment="1">
      <alignment vertical="center"/>
    </xf>
    <xf numFmtId="166" fontId="10" fillId="3" borderId="1" xfId="0" applyNumberFormat="1" applyFont="1" applyFill="1" applyBorder="1" applyAlignment="1">
      <alignment vertical="center"/>
    </xf>
    <xf numFmtId="166" fontId="12" fillId="3" borderId="1" xfId="0" applyNumberFormat="1" applyFont="1" applyFill="1" applyBorder="1" applyAlignment="1">
      <alignment vertical="center"/>
    </xf>
    <xf numFmtId="166" fontId="10" fillId="3" borderId="2" xfId="0" applyNumberFormat="1" applyFont="1" applyFill="1" applyBorder="1" applyAlignment="1">
      <alignment vertical="center"/>
    </xf>
    <xf numFmtId="0" fontId="1" fillId="3" borderId="30" xfId="0" applyFont="1" applyFill="1" applyBorder="1" applyAlignment="1">
      <alignment horizontal="center" vertical="center" wrapText="1"/>
    </xf>
    <xf numFmtId="1" fontId="10" fillId="3" borderId="32" xfId="0" applyNumberFormat="1" applyFont="1" applyFill="1" applyBorder="1" applyAlignment="1">
      <alignment vertical="center"/>
    </xf>
    <xf numFmtId="1" fontId="10" fillId="3" borderId="33" xfId="0" applyNumberFormat="1" applyFont="1" applyFill="1" applyBorder="1" applyAlignment="1">
      <alignment vertical="center"/>
    </xf>
    <xf numFmtId="1" fontId="10" fillId="3" borderId="34" xfId="0" applyNumberFormat="1" applyFont="1" applyFill="1" applyBorder="1" applyAlignment="1">
      <alignment vertical="center"/>
    </xf>
    <xf numFmtId="166" fontId="9" fillId="7" borderId="10" xfId="0" applyNumberFormat="1" applyFont="1" applyFill="1" applyBorder="1" applyAlignment="1">
      <alignment vertical="center"/>
    </xf>
    <xf numFmtId="166" fontId="9" fillId="7" borderId="11" xfId="0" applyNumberFormat="1" applyFont="1" applyFill="1" applyBorder="1" applyAlignment="1">
      <alignment vertical="center"/>
    </xf>
    <xf numFmtId="166" fontId="2" fillId="4" borderId="40" xfId="0" applyNumberFormat="1" applyFont="1" applyFill="1" applyBorder="1" applyAlignment="1">
      <alignment vertical="center"/>
    </xf>
    <xf numFmtId="0" fontId="10" fillId="8" borderId="12" xfId="0" applyFont="1" applyFill="1" applyBorder="1"/>
    <xf numFmtId="166" fontId="10" fillId="8" borderId="13" xfId="0" applyNumberFormat="1" applyFont="1" applyFill="1" applyBorder="1"/>
    <xf numFmtId="166" fontId="1" fillId="3" borderId="44" xfId="0" applyNumberFormat="1" applyFont="1" applyFill="1" applyBorder="1" applyAlignment="1">
      <alignment vertical="center"/>
    </xf>
    <xf numFmtId="166" fontId="11" fillId="7" borderId="44" xfId="0" applyNumberFormat="1" applyFont="1" applyFill="1" applyBorder="1" applyAlignment="1">
      <alignment horizontal="center" vertical="center" wrapText="1"/>
    </xf>
    <xf numFmtId="1" fontId="2" fillId="0" borderId="7" xfId="0" applyNumberFormat="1" applyFont="1" applyBorder="1"/>
    <xf numFmtId="1" fontId="2" fillId="0" borderId="3" xfId="0" applyNumberFormat="1" applyFont="1" applyBorder="1"/>
    <xf numFmtId="0" fontId="2" fillId="0" borderId="0" xfId="0" applyFont="1" applyAlignment="1">
      <alignment wrapText="1"/>
    </xf>
    <xf numFmtId="0" fontId="2" fillId="0" borderId="0" xfId="0" applyFont="1" applyAlignment="1"/>
    <xf numFmtId="0" fontId="19" fillId="9" borderId="8" xfId="0" applyFont="1" applyFill="1" applyBorder="1"/>
    <xf numFmtId="0" fontId="20" fillId="9" borderId="45" xfId="0" applyFont="1" applyFill="1" applyBorder="1"/>
    <xf numFmtId="0" fontId="1" fillId="9" borderId="45" xfId="0" applyFont="1" applyFill="1" applyBorder="1"/>
    <xf numFmtId="0" fontId="2" fillId="9" borderId="0" xfId="0" applyFont="1" applyFill="1" applyBorder="1"/>
    <xf numFmtId="0" fontId="2" fillId="9" borderId="11" xfId="0" applyFont="1" applyFill="1" applyBorder="1"/>
    <xf numFmtId="0" fontId="20" fillId="9" borderId="9" xfId="0" applyFont="1" applyFill="1" applyBorder="1"/>
    <xf numFmtId="0" fontId="2" fillId="9" borderId="37" xfId="0" applyFont="1" applyFill="1" applyBorder="1"/>
    <xf numFmtId="0" fontId="19" fillId="9" borderId="12" xfId="0" applyFont="1" applyFill="1" applyBorder="1"/>
    <xf numFmtId="0" fontId="19" fillId="9" borderId="37" xfId="0" applyFont="1" applyFill="1" applyBorder="1"/>
    <xf numFmtId="9" fontId="20" fillId="9" borderId="13" xfId="1" applyFont="1" applyFill="1" applyBorder="1"/>
    <xf numFmtId="0" fontId="19" fillId="9" borderId="47" xfId="0" applyFont="1" applyFill="1" applyBorder="1"/>
    <xf numFmtId="0" fontId="19" fillId="9" borderId="48" xfId="0" applyFont="1" applyFill="1" applyBorder="1"/>
    <xf numFmtId="0" fontId="2" fillId="9" borderId="48" xfId="0" applyFont="1" applyFill="1" applyBorder="1"/>
    <xf numFmtId="0" fontId="20" fillId="9" borderId="49" xfId="0" applyFont="1" applyFill="1" applyBorder="1"/>
    <xf numFmtId="0" fontId="2" fillId="9" borderId="16" xfId="0" applyFont="1" applyFill="1" applyBorder="1" applyAlignment="1">
      <alignment horizontal="left" wrapText="1"/>
    </xf>
    <xf numFmtId="0" fontId="2" fillId="9" borderId="46" xfId="0" applyFont="1" applyFill="1" applyBorder="1" applyAlignment="1">
      <alignment horizontal="left" wrapText="1"/>
    </xf>
    <xf numFmtId="0" fontId="2" fillId="9" borderId="43" xfId="0" applyFont="1" applyFill="1" applyBorder="1" applyAlignment="1">
      <alignment horizontal="left" wrapText="1"/>
    </xf>
    <xf numFmtId="0" fontId="2" fillId="9" borderId="41" xfId="0" applyFont="1" applyFill="1" applyBorder="1" applyAlignment="1">
      <alignment horizontal="left" wrapText="1"/>
    </xf>
    <xf numFmtId="0" fontId="2" fillId="9" borderId="0" xfId="0" applyFont="1" applyFill="1" applyBorder="1" applyAlignment="1">
      <alignment horizontal="left" wrapText="1"/>
    </xf>
    <xf numFmtId="0" fontId="2" fillId="9" borderId="42" xfId="0" applyFont="1" applyFill="1" applyBorder="1" applyAlignment="1">
      <alignment horizontal="left" wrapText="1"/>
    </xf>
    <xf numFmtId="0" fontId="2" fillId="9" borderId="6" xfId="0" applyFont="1" applyFill="1" applyBorder="1" applyAlignment="1">
      <alignment horizontal="left" wrapText="1"/>
    </xf>
    <xf numFmtId="0" fontId="2" fillId="9" borderId="48" xfId="0" applyFont="1" applyFill="1" applyBorder="1" applyAlignment="1">
      <alignment horizontal="left" wrapText="1"/>
    </xf>
    <xf numFmtId="0" fontId="2" fillId="9" borderId="7" xfId="0" applyFont="1" applyFill="1" applyBorder="1" applyAlignment="1">
      <alignment horizontal="left" wrapText="1"/>
    </xf>
    <xf numFmtId="0" fontId="2" fillId="0" borderId="10" xfId="0" applyFont="1" applyFill="1" applyBorder="1"/>
    <xf numFmtId="0" fontId="2" fillId="0" borderId="0" xfId="0" applyFont="1" applyFill="1" applyBorder="1"/>
    <xf numFmtId="0" fontId="9" fillId="7" borderId="10" xfId="0" applyFont="1" applyFill="1" applyBorder="1" applyAlignment="1"/>
    <xf numFmtId="0" fontId="9" fillId="7" borderId="11" xfId="0" applyFont="1" applyFill="1" applyBorder="1" applyAlignment="1"/>
    <xf numFmtId="0" fontId="2" fillId="0" borderId="2" xfId="0" applyFont="1" applyFill="1" applyBorder="1" applyAlignment="1">
      <alignment wrapText="1"/>
    </xf>
    <xf numFmtId="0" fontId="5" fillId="0" borderId="2" xfId="0" applyFont="1" applyFill="1" applyBorder="1" applyAlignment="1">
      <alignment horizontal="center" vertical="center" wrapText="1"/>
    </xf>
    <xf numFmtId="0" fontId="1" fillId="9" borderId="29" xfId="0" applyFont="1" applyFill="1" applyBorder="1" applyAlignment="1">
      <alignment horizontal="center" vertical="center" wrapText="1"/>
    </xf>
    <xf numFmtId="166" fontId="10" fillId="9" borderId="1" xfId="0" applyNumberFormat="1" applyFont="1" applyFill="1" applyBorder="1" applyAlignment="1">
      <alignment vertical="center"/>
    </xf>
    <xf numFmtId="166" fontId="1" fillId="9" borderId="1" xfId="0" applyNumberFormat="1" applyFont="1" applyFill="1" applyBorder="1" applyAlignment="1">
      <alignment vertical="center"/>
    </xf>
    <xf numFmtId="166" fontId="10" fillId="9" borderId="2" xfId="0" applyNumberFormat="1" applyFont="1" applyFill="1" applyBorder="1" applyAlignment="1">
      <alignment vertical="center"/>
    </xf>
    <xf numFmtId="166" fontId="1" fillId="9" borderId="1" xfId="8" applyNumberFormat="1" applyFont="1" applyFill="1" applyBorder="1" applyAlignment="1" applyProtection="1">
      <alignment vertical="center"/>
    </xf>
    <xf numFmtId="0" fontId="1" fillId="9" borderId="30" xfId="0" applyFont="1" applyFill="1" applyBorder="1" applyAlignment="1">
      <alignment horizontal="center" vertical="center" wrapText="1"/>
    </xf>
    <xf numFmtId="1" fontId="10" fillId="9" borderId="32" xfId="0" applyNumberFormat="1" applyFont="1" applyFill="1" applyBorder="1" applyAlignment="1">
      <alignment vertical="center"/>
    </xf>
    <xf numFmtId="1" fontId="10" fillId="9" borderId="33" xfId="0" applyNumberFormat="1" applyFont="1" applyFill="1" applyBorder="1" applyAlignment="1">
      <alignment vertical="center"/>
    </xf>
  </cellXfs>
  <cellStyles count="9">
    <cellStyle name="Hüperlink" xfId="2" builtinId="8" hidden="1"/>
    <cellStyle name="Hüperlink" xfId="4" builtinId="8" hidden="1"/>
    <cellStyle name="Hüperlink" xfId="6" builtinId="8" hidden="1"/>
    <cellStyle name="Külastatud hüperlink" xfId="3" builtinId="9" hidden="1"/>
    <cellStyle name="Külastatud hüperlink" xfId="5" builtinId="9" hidden="1"/>
    <cellStyle name="Külastatud hüperlink" xfId="7" builtinId="9" hidden="1"/>
    <cellStyle name="Normaallaad" xfId="0" builtinId="0"/>
    <cellStyle name="Protsent" xfId="1" builtinId="5"/>
    <cellStyle name="Valuuta" xfId="8" builtinId="4"/>
  </cellStyles>
  <dxfs count="0"/>
  <tableStyles count="0" defaultTableStyle="TableStyleMedium2" defaultPivotStyle="PivotStyleLight16"/>
  <colors>
    <mruColors>
      <color rgb="FF85A644"/>
      <color rgb="FFF79F57"/>
      <color rgb="FFF69748"/>
      <color rgb="FFF586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25"/>
  <sheetViews>
    <sheetView tabSelected="1" zoomScale="90" zoomScaleNormal="90" workbookViewId="0">
      <selection activeCell="U11" sqref="U11"/>
    </sheetView>
  </sheetViews>
  <sheetFormatPr defaultColWidth="8.85546875" defaultRowHeight="15" outlineLevelCol="1" x14ac:dyDescent="0.25"/>
  <cols>
    <col min="1" max="1" width="5.85546875" style="3" customWidth="1"/>
    <col min="2" max="2" width="23.28515625" style="3" customWidth="1"/>
    <col min="3" max="3" width="30.5703125" style="3" customWidth="1"/>
    <col min="4" max="4" width="12.42578125" style="5" customWidth="1"/>
    <col min="5" max="6" width="11.85546875" style="3" customWidth="1"/>
    <col min="7" max="7" width="12.140625" style="3" customWidth="1"/>
    <col min="8" max="8" width="15.140625" style="3" customWidth="1"/>
    <col min="9" max="9" width="34.5703125" style="3" customWidth="1"/>
    <col min="10" max="10" width="11.7109375" style="3" customWidth="1"/>
    <col min="11" max="11" width="13.28515625" style="3" customWidth="1"/>
    <col min="12" max="18" width="7" style="3" customWidth="1" outlineLevel="1"/>
    <col min="19" max="19" width="10.42578125" style="3" customWidth="1"/>
    <col min="20" max="16384" width="8.85546875" style="3"/>
  </cols>
  <sheetData>
    <row r="1" spans="1:19" ht="15.75" thickBot="1" x14ac:dyDescent="0.3">
      <c r="A1" s="8" t="s">
        <v>23</v>
      </c>
      <c r="L1" s="1" t="s">
        <v>60</v>
      </c>
    </row>
    <row r="2" spans="1:19" s="1" customFormat="1" ht="63" customHeight="1" x14ac:dyDescent="0.25">
      <c r="A2" s="111" t="s">
        <v>71</v>
      </c>
      <c r="B2" s="112" t="s">
        <v>0</v>
      </c>
      <c r="C2" s="112" t="s">
        <v>5</v>
      </c>
      <c r="D2" s="112" t="s">
        <v>4</v>
      </c>
      <c r="E2" s="171" t="s">
        <v>1</v>
      </c>
      <c r="F2" s="112" t="s">
        <v>10</v>
      </c>
      <c r="G2" s="112" t="s">
        <v>72</v>
      </c>
      <c r="H2" s="112" t="s">
        <v>13</v>
      </c>
      <c r="I2" s="112" t="s">
        <v>2</v>
      </c>
      <c r="J2" s="113" t="s">
        <v>59</v>
      </c>
      <c r="K2" s="90" t="s">
        <v>68</v>
      </c>
      <c r="L2" s="95" t="s">
        <v>61</v>
      </c>
      <c r="M2" s="96" t="s">
        <v>62</v>
      </c>
      <c r="N2" s="96" t="s">
        <v>63</v>
      </c>
      <c r="O2" s="96" t="s">
        <v>64</v>
      </c>
      <c r="P2" s="96" t="s">
        <v>65</v>
      </c>
      <c r="Q2" s="96" t="s">
        <v>66</v>
      </c>
      <c r="R2" s="96" t="s">
        <v>67</v>
      </c>
      <c r="S2" s="176" t="s">
        <v>69</v>
      </c>
    </row>
    <row r="3" spans="1:19" s="52" customFormat="1" ht="75" x14ac:dyDescent="0.25">
      <c r="A3" s="97">
        <v>1</v>
      </c>
      <c r="B3" s="2" t="s">
        <v>27</v>
      </c>
      <c r="C3" s="2" t="s">
        <v>28</v>
      </c>
      <c r="D3" s="48">
        <v>14400</v>
      </c>
      <c r="E3" s="172">
        <v>1500</v>
      </c>
      <c r="F3" s="49">
        <f>E3/D3</f>
        <v>0.10416666666666667</v>
      </c>
      <c r="G3" s="50">
        <v>500</v>
      </c>
      <c r="H3" s="50">
        <v>0</v>
      </c>
      <c r="I3" s="51" t="s">
        <v>46</v>
      </c>
      <c r="J3" s="85">
        <v>2.5499999999999998</v>
      </c>
      <c r="K3" s="119">
        <v>0</v>
      </c>
      <c r="L3" s="87">
        <v>1500</v>
      </c>
      <c r="M3" s="71">
        <v>1500</v>
      </c>
      <c r="N3" s="72">
        <v>1500</v>
      </c>
      <c r="O3" s="71">
        <v>0</v>
      </c>
      <c r="P3" s="71">
        <v>1500</v>
      </c>
      <c r="Q3" s="71">
        <v>1000</v>
      </c>
      <c r="R3" s="71">
        <v>1500</v>
      </c>
      <c r="S3" s="177">
        <f>AVERAGE(L3:R3)</f>
        <v>1214.2857142857142</v>
      </c>
    </row>
    <row r="4" spans="1:19" s="52" customFormat="1" ht="63" customHeight="1" x14ac:dyDescent="0.25">
      <c r="A4" s="97">
        <v>2</v>
      </c>
      <c r="B4" s="2" t="s">
        <v>44</v>
      </c>
      <c r="C4" s="53" t="s">
        <v>45</v>
      </c>
      <c r="D4" s="54">
        <v>7750</v>
      </c>
      <c r="E4" s="173">
        <v>2000</v>
      </c>
      <c r="F4" s="49">
        <f>E4/D4</f>
        <v>0.25806451612903225</v>
      </c>
      <c r="G4" s="48">
        <v>0</v>
      </c>
      <c r="H4" s="50">
        <v>0</v>
      </c>
      <c r="I4" s="51"/>
      <c r="J4" s="85">
        <v>3.58</v>
      </c>
      <c r="K4" s="119">
        <v>0</v>
      </c>
      <c r="L4" s="87">
        <v>2000</v>
      </c>
      <c r="M4" s="71">
        <v>2000</v>
      </c>
      <c r="N4" s="72">
        <v>2000</v>
      </c>
      <c r="O4" s="71">
        <v>2000</v>
      </c>
      <c r="P4" s="71">
        <v>2000</v>
      </c>
      <c r="Q4" s="71">
        <v>2000</v>
      </c>
      <c r="R4" s="71">
        <v>2000</v>
      </c>
      <c r="S4" s="177">
        <f>AVERAGE(L4:R4)</f>
        <v>2000</v>
      </c>
    </row>
    <row r="5" spans="1:19" s="52" customFormat="1" ht="60" x14ac:dyDescent="0.25">
      <c r="A5" s="97">
        <v>3</v>
      </c>
      <c r="B5" s="53" t="s">
        <v>14</v>
      </c>
      <c r="C5" s="57" t="s">
        <v>24</v>
      </c>
      <c r="D5" s="48">
        <v>1500</v>
      </c>
      <c r="E5" s="172">
        <v>1050</v>
      </c>
      <c r="F5" s="49">
        <f>E5/D5</f>
        <v>0.7</v>
      </c>
      <c r="G5" s="48">
        <v>1700</v>
      </c>
      <c r="H5" s="50">
        <v>485</v>
      </c>
      <c r="I5" s="55"/>
      <c r="J5" s="85">
        <v>3.6</v>
      </c>
      <c r="K5" s="119">
        <v>0</v>
      </c>
      <c r="L5" s="87">
        <v>1050</v>
      </c>
      <c r="M5" s="71">
        <v>1050</v>
      </c>
      <c r="N5" s="72"/>
      <c r="O5" s="71">
        <v>1050</v>
      </c>
      <c r="P5" s="71">
        <v>1050</v>
      </c>
      <c r="Q5" s="71">
        <v>1050</v>
      </c>
      <c r="R5" s="71">
        <v>1050</v>
      </c>
      <c r="S5" s="177">
        <f>AVERAGE(L5:R5)</f>
        <v>1050</v>
      </c>
    </row>
    <row r="6" spans="1:19" s="52" customFormat="1" ht="30" x14ac:dyDescent="0.25">
      <c r="A6" s="97">
        <v>4</v>
      </c>
      <c r="B6" s="2" t="s">
        <v>40</v>
      </c>
      <c r="C6" s="2" t="s">
        <v>42</v>
      </c>
      <c r="D6" s="54">
        <v>2080</v>
      </c>
      <c r="E6" s="173">
        <v>830</v>
      </c>
      <c r="F6" s="49">
        <f>E6/D6</f>
        <v>0.39903846153846156</v>
      </c>
      <c r="G6" s="50">
        <v>0</v>
      </c>
      <c r="H6" s="50">
        <v>0</v>
      </c>
      <c r="I6" s="56"/>
      <c r="J6" s="85">
        <v>3.64</v>
      </c>
      <c r="K6" s="119">
        <v>0</v>
      </c>
      <c r="L6" s="87">
        <v>830</v>
      </c>
      <c r="M6" s="71">
        <v>830</v>
      </c>
      <c r="N6" s="72">
        <v>830</v>
      </c>
      <c r="O6" s="71">
        <v>830</v>
      </c>
      <c r="P6" s="71">
        <v>830</v>
      </c>
      <c r="Q6" s="71">
        <v>830</v>
      </c>
      <c r="R6" s="71">
        <v>830</v>
      </c>
      <c r="S6" s="177">
        <f>AVERAGE(L6:R6)</f>
        <v>830</v>
      </c>
    </row>
    <row r="7" spans="1:19" s="52" customFormat="1" ht="30" x14ac:dyDescent="0.25">
      <c r="A7" s="97">
        <v>5</v>
      </c>
      <c r="B7" s="2" t="s">
        <v>40</v>
      </c>
      <c r="C7" s="2" t="s">
        <v>43</v>
      </c>
      <c r="D7" s="54">
        <v>1050</v>
      </c>
      <c r="E7" s="173">
        <v>250</v>
      </c>
      <c r="F7" s="49">
        <f>E7/D7</f>
        <v>0.23809523809523808</v>
      </c>
      <c r="G7" s="50">
        <v>0</v>
      </c>
      <c r="H7" s="48">
        <v>0</v>
      </c>
      <c r="I7" s="58"/>
      <c r="J7" s="85">
        <v>3.71</v>
      </c>
      <c r="K7" s="119">
        <v>0</v>
      </c>
      <c r="L7" s="87">
        <v>250</v>
      </c>
      <c r="M7" s="71">
        <v>250</v>
      </c>
      <c r="N7" s="72">
        <v>250</v>
      </c>
      <c r="O7" s="71">
        <v>250</v>
      </c>
      <c r="P7" s="71">
        <v>250</v>
      </c>
      <c r="Q7" s="71">
        <v>250</v>
      </c>
      <c r="R7" s="71">
        <v>250</v>
      </c>
      <c r="S7" s="177">
        <f>AVERAGE(L7:R7)</f>
        <v>250</v>
      </c>
    </row>
    <row r="8" spans="1:19" s="52" customFormat="1" ht="30" x14ac:dyDescent="0.25">
      <c r="A8" s="97">
        <v>6</v>
      </c>
      <c r="B8" s="2" t="s">
        <v>40</v>
      </c>
      <c r="C8" s="53" t="s">
        <v>41</v>
      </c>
      <c r="D8" s="54">
        <v>2080</v>
      </c>
      <c r="E8" s="173">
        <v>700</v>
      </c>
      <c r="F8" s="49">
        <f>E8/D8</f>
        <v>0.33653846153846156</v>
      </c>
      <c r="G8" s="50">
        <f>-G9</f>
        <v>-2470</v>
      </c>
      <c r="H8" s="50">
        <v>0</v>
      </c>
      <c r="I8" s="55" t="s">
        <v>53</v>
      </c>
      <c r="J8" s="85">
        <v>3.76</v>
      </c>
      <c r="K8" s="119">
        <v>0</v>
      </c>
      <c r="L8" s="87">
        <v>700</v>
      </c>
      <c r="M8" s="71">
        <v>700</v>
      </c>
      <c r="N8" s="72">
        <v>700</v>
      </c>
      <c r="O8" s="71">
        <v>700</v>
      </c>
      <c r="P8" s="71">
        <v>700</v>
      </c>
      <c r="Q8" s="71">
        <v>700</v>
      </c>
      <c r="R8" s="71">
        <v>700</v>
      </c>
      <c r="S8" s="177">
        <f>AVERAGE(L8:R8)</f>
        <v>700</v>
      </c>
    </row>
    <row r="9" spans="1:19" s="52" customFormat="1" ht="45.75" thickBot="1" x14ac:dyDescent="0.3">
      <c r="A9" s="99">
        <v>7</v>
      </c>
      <c r="B9" s="4" t="s">
        <v>25</v>
      </c>
      <c r="C9" s="169" t="s">
        <v>26</v>
      </c>
      <c r="D9" s="80">
        <v>1570</v>
      </c>
      <c r="E9" s="174">
        <v>250</v>
      </c>
      <c r="F9" s="79">
        <f>E9/D9</f>
        <v>0.15923566878980891</v>
      </c>
      <c r="G9" s="80">
        <v>2470</v>
      </c>
      <c r="H9" s="80">
        <v>0</v>
      </c>
      <c r="I9" s="170"/>
      <c r="J9" s="86">
        <v>3.77</v>
      </c>
      <c r="K9" s="122">
        <v>0</v>
      </c>
      <c r="L9" s="123">
        <v>250</v>
      </c>
      <c r="M9" s="83"/>
      <c r="N9" s="84">
        <v>250</v>
      </c>
      <c r="O9" s="83">
        <v>250</v>
      </c>
      <c r="P9" s="83">
        <v>250</v>
      </c>
      <c r="Q9" s="83">
        <v>250</v>
      </c>
      <c r="R9" s="83">
        <v>250</v>
      </c>
      <c r="S9" s="178">
        <f>AVERAGE(L9:R9)</f>
        <v>250</v>
      </c>
    </row>
    <row r="10" spans="1:19" s="52" customFormat="1" ht="8.25" customHeight="1" thickTop="1" x14ac:dyDescent="0.25">
      <c r="A10" s="165"/>
      <c r="B10" s="166"/>
      <c r="C10" s="166"/>
      <c r="D10" s="166"/>
      <c r="E10" s="145"/>
      <c r="F10" s="166"/>
      <c r="G10" s="166"/>
      <c r="H10" s="166"/>
      <c r="I10" s="166"/>
      <c r="J10" s="166"/>
      <c r="K10" s="166"/>
      <c r="L10" s="166"/>
      <c r="M10" s="166"/>
      <c r="N10" s="166"/>
      <c r="O10" s="166"/>
      <c r="P10" s="166"/>
      <c r="Q10" s="166"/>
      <c r="R10" s="166"/>
      <c r="S10" s="146"/>
    </row>
    <row r="11" spans="1:19" ht="15.75" thickBot="1" x14ac:dyDescent="0.3">
      <c r="A11" s="114"/>
      <c r="B11" s="106"/>
      <c r="C11" s="107" t="s">
        <v>3</v>
      </c>
      <c r="D11" s="108"/>
      <c r="E11" s="175">
        <f>SUM(E3:E10)</f>
        <v>6580</v>
      </c>
      <c r="F11" s="109"/>
      <c r="G11" s="20"/>
      <c r="H11" s="20"/>
      <c r="I11" s="110"/>
      <c r="J11" s="85" t="s">
        <v>48</v>
      </c>
      <c r="K11" s="120">
        <f>SUM(K3:K10)</f>
        <v>0</v>
      </c>
      <c r="L11" s="87">
        <f>SUM(L3:L10)</f>
        <v>6580</v>
      </c>
      <c r="M11" s="87">
        <f>SUM(M3:M10)</f>
        <v>6330</v>
      </c>
      <c r="N11" s="87">
        <f>SUM(N3:N10)</f>
        <v>5530</v>
      </c>
      <c r="O11" s="87">
        <f>SUM(O3:O10)</f>
        <v>5080</v>
      </c>
      <c r="P11" s="87">
        <f>SUM(P3:P10)</f>
        <v>6580</v>
      </c>
      <c r="Q11" s="87">
        <f>SUM(Q3:Q10)</f>
        <v>6080</v>
      </c>
      <c r="R11" s="87">
        <f>SUM(R3:R10)</f>
        <v>6580</v>
      </c>
      <c r="S11" s="177"/>
    </row>
    <row r="12" spans="1:19" ht="15.75" thickBot="1" x14ac:dyDescent="0.3">
      <c r="A12" s="101"/>
      <c r="B12" s="102"/>
      <c r="C12" s="115"/>
      <c r="D12" s="116"/>
      <c r="E12" s="117"/>
      <c r="F12" s="102"/>
      <c r="G12" s="102"/>
      <c r="H12" s="102"/>
      <c r="I12" s="118"/>
      <c r="J12" s="91" t="s">
        <v>70</v>
      </c>
      <c r="K12" s="121">
        <f>+C24-K11</f>
        <v>11670</v>
      </c>
      <c r="L12" s="102"/>
      <c r="M12" s="102"/>
      <c r="N12" s="102"/>
      <c r="O12" s="102"/>
      <c r="P12" s="102"/>
      <c r="Q12" s="102"/>
      <c r="R12" s="102"/>
      <c r="S12" s="105"/>
    </row>
    <row r="13" spans="1:19" ht="15.75" thickBot="1" x14ac:dyDescent="0.3">
      <c r="B13" s="10"/>
      <c r="C13" s="11" t="s">
        <v>9</v>
      </c>
      <c r="D13" s="14">
        <f>SUM(D14:D17)</f>
        <v>50000</v>
      </c>
      <c r="E13" s="17" t="s">
        <v>17</v>
      </c>
      <c r="F13" s="3" t="s">
        <v>18</v>
      </c>
      <c r="G13" s="23" t="s">
        <v>16</v>
      </c>
      <c r="H13" s="167" t="s">
        <v>19</v>
      </c>
      <c r="I13" s="168"/>
    </row>
    <row r="14" spans="1:19" ht="16.5" thickTop="1" x14ac:dyDescent="0.25">
      <c r="C14" s="9" t="s">
        <v>11</v>
      </c>
      <c r="D14" s="17">
        <v>20000</v>
      </c>
      <c r="E14" s="17">
        <v>20000</v>
      </c>
      <c r="F14" s="3">
        <v>12840</v>
      </c>
      <c r="G14" s="24">
        <f>E14-F14</f>
        <v>7160</v>
      </c>
      <c r="H14" s="34">
        <v>670</v>
      </c>
      <c r="I14" s="59" t="s">
        <v>14</v>
      </c>
      <c r="K14" s="9" t="s">
        <v>85</v>
      </c>
      <c r="L14" s="141" t="s">
        <v>81</v>
      </c>
      <c r="O14" s="142" t="s">
        <v>75</v>
      </c>
      <c r="P14" s="143"/>
      <c r="Q14" s="144"/>
      <c r="R14" s="147">
        <v>12</v>
      </c>
    </row>
    <row r="15" spans="1:19" ht="15.75" x14ac:dyDescent="0.25">
      <c r="C15" s="9" t="s">
        <v>6</v>
      </c>
      <c r="D15" s="15">
        <v>12500</v>
      </c>
      <c r="E15" s="17">
        <f>D15+G14</f>
        <v>19660</v>
      </c>
      <c r="F15" s="3">
        <v>14360</v>
      </c>
      <c r="G15" s="24">
        <f>E15-F15</f>
        <v>5300</v>
      </c>
      <c r="H15" s="34">
        <v>900</v>
      </c>
      <c r="I15" s="36" t="s">
        <v>47</v>
      </c>
      <c r="L15" s="141" t="s">
        <v>84</v>
      </c>
      <c r="O15" s="152" t="s">
        <v>74</v>
      </c>
      <c r="P15" s="153"/>
      <c r="Q15" s="154"/>
      <c r="R15" s="155">
        <v>7</v>
      </c>
    </row>
    <row r="16" spans="1:19" ht="16.5" thickBot="1" x14ac:dyDescent="0.3">
      <c r="C16" s="9" t="s">
        <v>7</v>
      </c>
      <c r="D16" s="15">
        <v>10000</v>
      </c>
      <c r="E16" s="17">
        <f>D16+G15+H14</f>
        <v>15970</v>
      </c>
      <c r="F16" s="3">
        <v>6700</v>
      </c>
      <c r="H16" s="34">
        <v>1600</v>
      </c>
      <c r="I16" s="36" t="s">
        <v>40</v>
      </c>
      <c r="L16" s="141" t="s">
        <v>78</v>
      </c>
      <c r="O16" s="149" t="s">
        <v>76</v>
      </c>
      <c r="P16" s="150"/>
      <c r="Q16" s="148"/>
      <c r="R16" s="151">
        <f>+R15/R14</f>
        <v>0.58333333333333337</v>
      </c>
    </row>
    <row r="17" spans="2:18" x14ac:dyDescent="0.25">
      <c r="C17" s="9" t="s">
        <v>8</v>
      </c>
      <c r="D17" s="15">
        <v>7500</v>
      </c>
      <c r="E17" s="16">
        <f>C21-F14-F15-F16+H14+H15+H16+H17</f>
        <v>11670</v>
      </c>
      <c r="H17" s="34">
        <v>2400</v>
      </c>
      <c r="I17" s="36" t="s">
        <v>40</v>
      </c>
      <c r="L17" s="141" t="s">
        <v>80</v>
      </c>
    </row>
    <row r="18" spans="2:18" ht="15.75" thickBot="1" x14ac:dyDescent="0.3">
      <c r="H18" s="37">
        <f>H17+H16+H15+H14</f>
        <v>5570</v>
      </c>
      <c r="I18" s="38" t="s">
        <v>48</v>
      </c>
      <c r="L18" s="141" t="s">
        <v>79</v>
      </c>
    </row>
    <row r="19" spans="2:18" x14ac:dyDescent="0.25">
      <c r="B19" s="29"/>
      <c r="C19" s="39" t="s">
        <v>58</v>
      </c>
      <c r="D19" s="3"/>
      <c r="L19" s="141" t="s">
        <v>82</v>
      </c>
    </row>
    <row r="20" spans="2:18" x14ac:dyDescent="0.25">
      <c r="B20" s="35"/>
      <c r="C20" s="36"/>
      <c r="D20" s="3"/>
      <c r="L20" s="141" t="s">
        <v>83</v>
      </c>
    </row>
    <row r="21" spans="2:18" x14ac:dyDescent="0.25">
      <c r="B21" s="30" t="s">
        <v>73</v>
      </c>
      <c r="C21" s="40">
        <v>40000</v>
      </c>
      <c r="D21" s="3"/>
    </row>
    <row r="22" spans="2:18" x14ac:dyDescent="0.25">
      <c r="B22" s="30" t="s">
        <v>20</v>
      </c>
      <c r="C22" s="40">
        <f>F14+F15+F16</f>
        <v>33900</v>
      </c>
      <c r="D22" s="3"/>
      <c r="I22" s="156" t="s">
        <v>77</v>
      </c>
      <c r="J22" s="157"/>
      <c r="K22" s="157"/>
      <c r="L22" s="157"/>
      <c r="M22" s="157"/>
      <c r="N22" s="157"/>
      <c r="O22" s="157"/>
      <c r="P22" s="157"/>
      <c r="Q22" s="157"/>
      <c r="R22" s="158"/>
    </row>
    <row r="23" spans="2:18" x14ac:dyDescent="0.25">
      <c r="B23" s="41" t="s">
        <v>19</v>
      </c>
      <c r="C23" s="40">
        <f>H14+H15+H16+H17</f>
        <v>5570</v>
      </c>
      <c r="D23" s="3"/>
      <c r="I23" s="159"/>
      <c r="J23" s="160"/>
      <c r="K23" s="160"/>
      <c r="L23" s="160"/>
      <c r="M23" s="160"/>
      <c r="N23" s="160"/>
      <c r="O23" s="160"/>
      <c r="P23" s="160"/>
      <c r="Q23" s="160"/>
      <c r="R23" s="161"/>
    </row>
    <row r="24" spans="2:18" ht="15.75" thickBot="1" x14ac:dyDescent="0.3">
      <c r="B24" s="42" t="s">
        <v>16</v>
      </c>
      <c r="C24" s="43">
        <f>C21-C22+C23</f>
        <v>11670</v>
      </c>
      <c r="D24" s="3"/>
      <c r="I24" s="159"/>
      <c r="J24" s="160"/>
      <c r="K24" s="160"/>
      <c r="L24" s="160"/>
      <c r="M24" s="160"/>
      <c r="N24" s="160"/>
      <c r="O24" s="160"/>
      <c r="P24" s="160"/>
      <c r="Q24" s="160"/>
      <c r="R24" s="161"/>
    </row>
    <row r="25" spans="2:18" x14ac:dyDescent="0.25">
      <c r="I25" s="162"/>
      <c r="J25" s="163"/>
      <c r="K25" s="163"/>
      <c r="L25" s="163"/>
      <c r="M25" s="163"/>
      <c r="N25" s="163"/>
      <c r="O25" s="163"/>
      <c r="P25" s="163"/>
      <c r="Q25" s="163"/>
      <c r="R25" s="164"/>
    </row>
  </sheetData>
  <autoFilter ref="A2:S9">
    <sortState ref="A3:S9">
      <sortCondition ref="J2:J9"/>
    </sortState>
  </autoFilter>
  <mergeCells count="1">
    <mergeCell ref="I22:R25"/>
  </mergeCells>
  <phoneticPr fontId="6" type="noConversion"/>
  <conditionalFormatting sqref="J3:J9">
    <cfRule type="colorScale" priority="1">
      <colorScale>
        <cfvo type="min"/>
        <cfvo type="max"/>
        <color rgb="FFFFEF9C"/>
        <color rgb="FF63BE7B"/>
      </colorScale>
    </cfRule>
  </conditionalFormatting>
  <conditionalFormatting sqref="J11">
    <cfRule type="colorScale" priority="4">
      <colorScale>
        <cfvo type="min"/>
        <cfvo type="max"/>
        <color rgb="FFFFEF9C"/>
        <color rgb="FF63BE7B"/>
      </colorScale>
    </cfRule>
  </conditionalFormatting>
  <pageMargins left="0.34" right="0.28000000000000003" top="0.87314814814814812" bottom="0.45" header="0.3" footer="0.3"/>
  <pageSetup paperSize="9" scale="58" orientation="landscape" r:id="rId1"/>
  <headerFooter>
    <oddHeader>&amp;R&amp;"Times New Roman,Harilik"Lisa 2 Viljandi Linnvalitsuse 03.10.2016 korraldusele nr 
Tegevus- või projektitoetuse taotluste valdkondlike koondtabelite vormide kinnitamine
&amp;A</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S42"/>
  <sheetViews>
    <sheetView zoomScale="90" zoomScaleNormal="90" workbookViewId="0">
      <selection activeCell="U10" sqref="U10"/>
    </sheetView>
  </sheetViews>
  <sheetFormatPr defaultColWidth="8.85546875" defaultRowHeight="15" outlineLevelCol="1" x14ac:dyDescent="0.25"/>
  <cols>
    <col min="1" max="1" width="4.5703125" style="3" customWidth="1"/>
    <col min="2" max="2" width="20.42578125" style="3" customWidth="1"/>
    <col min="3" max="3" width="30.140625" style="3" customWidth="1"/>
    <col min="4" max="4" width="14.85546875" style="5" customWidth="1"/>
    <col min="5" max="6" width="11.85546875" style="3" customWidth="1"/>
    <col min="7" max="7" width="9.28515625" style="3" customWidth="1"/>
    <col min="8" max="8" width="14.85546875" style="3" customWidth="1"/>
    <col min="9" max="9" width="39.140625" style="3" customWidth="1"/>
    <col min="10" max="11" width="11.85546875" style="3" customWidth="1"/>
    <col min="12" max="18" width="6.5703125" style="3" customWidth="1" outlineLevel="1"/>
    <col min="19" max="19" width="10.5703125" style="3" customWidth="1"/>
    <col min="20" max="16384" width="8.85546875" style="3"/>
  </cols>
  <sheetData>
    <row r="1" spans="1:19" ht="15.75" thickBot="1" x14ac:dyDescent="0.3">
      <c r="A1" s="8" t="s">
        <v>23</v>
      </c>
      <c r="L1" s="1" t="s">
        <v>60</v>
      </c>
    </row>
    <row r="2" spans="1:19" s="1" customFormat="1" ht="63" customHeight="1" x14ac:dyDescent="0.25">
      <c r="A2" s="92" t="s">
        <v>71</v>
      </c>
      <c r="B2" s="93" t="s">
        <v>0</v>
      </c>
      <c r="C2" s="93" t="s">
        <v>5</v>
      </c>
      <c r="D2" s="93" t="s">
        <v>4</v>
      </c>
      <c r="E2" s="93" t="s">
        <v>1</v>
      </c>
      <c r="F2" s="93" t="s">
        <v>10</v>
      </c>
      <c r="G2" s="93" t="s">
        <v>72</v>
      </c>
      <c r="H2" s="93" t="s">
        <v>12</v>
      </c>
      <c r="I2" s="93" t="s">
        <v>2</v>
      </c>
      <c r="J2" s="94" t="s">
        <v>59</v>
      </c>
      <c r="K2" s="90" t="s">
        <v>68</v>
      </c>
      <c r="L2" s="95" t="s">
        <v>61</v>
      </c>
      <c r="M2" s="96" t="s">
        <v>62</v>
      </c>
      <c r="N2" s="96" t="s">
        <v>63</v>
      </c>
      <c r="O2" s="96" t="s">
        <v>64</v>
      </c>
      <c r="P2" s="96" t="s">
        <v>65</v>
      </c>
      <c r="Q2" s="96" t="s">
        <v>66</v>
      </c>
      <c r="R2" s="96" t="s">
        <v>67</v>
      </c>
      <c r="S2" s="127" t="s">
        <v>69</v>
      </c>
    </row>
    <row r="3" spans="1:19" s="52" customFormat="1" ht="120" x14ac:dyDescent="0.25">
      <c r="A3" s="97">
        <v>1</v>
      </c>
      <c r="B3" s="69" t="s">
        <v>31</v>
      </c>
      <c r="C3" s="2" t="s">
        <v>32</v>
      </c>
      <c r="D3" s="48">
        <v>5000</v>
      </c>
      <c r="E3" s="124">
        <v>1050</v>
      </c>
      <c r="F3" s="49">
        <f>E3/D3</f>
        <v>0.21</v>
      </c>
      <c r="G3" s="48">
        <v>2700</v>
      </c>
      <c r="H3" s="54">
        <v>0</v>
      </c>
      <c r="I3" s="61" t="s">
        <v>57</v>
      </c>
      <c r="J3" s="85">
        <v>3.3</v>
      </c>
      <c r="K3" s="119">
        <v>0</v>
      </c>
      <c r="L3" s="87">
        <v>1050</v>
      </c>
      <c r="M3" s="71">
        <v>800</v>
      </c>
      <c r="N3" s="72">
        <v>1050</v>
      </c>
      <c r="O3" s="71">
        <v>1000</v>
      </c>
      <c r="P3" s="71">
        <v>1050</v>
      </c>
      <c r="Q3" s="71">
        <v>1000</v>
      </c>
      <c r="R3" s="71">
        <v>1050</v>
      </c>
      <c r="S3" s="128">
        <f>AVERAGE(L3:R3)</f>
        <v>1000</v>
      </c>
    </row>
    <row r="4" spans="1:19" s="52" customFormat="1" ht="57" x14ac:dyDescent="0.25">
      <c r="A4" s="97">
        <v>2</v>
      </c>
      <c r="B4" s="69" t="s">
        <v>29</v>
      </c>
      <c r="C4" s="2" t="s">
        <v>30</v>
      </c>
      <c r="D4" s="62">
        <v>13850</v>
      </c>
      <c r="E4" s="124">
        <v>3000</v>
      </c>
      <c r="F4" s="49">
        <f>E4/D4</f>
        <v>0.21660649819494585</v>
      </c>
      <c r="G4" s="48">
        <v>15000</v>
      </c>
      <c r="H4" s="48">
        <v>1600</v>
      </c>
      <c r="I4" s="63" t="s">
        <v>52</v>
      </c>
      <c r="J4" s="85">
        <v>3.71</v>
      </c>
      <c r="K4" s="119">
        <v>0</v>
      </c>
      <c r="L4" s="87">
        <v>3000</v>
      </c>
      <c r="M4" s="71">
        <v>2000</v>
      </c>
      <c r="N4" s="72">
        <v>3000</v>
      </c>
      <c r="O4" s="71">
        <v>3000</v>
      </c>
      <c r="P4" s="71">
        <v>3000</v>
      </c>
      <c r="Q4" s="71">
        <v>2500</v>
      </c>
      <c r="R4" s="71">
        <v>3000</v>
      </c>
      <c r="S4" s="128">
        <f>AVERAGE(L4:R4)</f>
        <v>2785.7142857142858</v>
      </c>
    </row>
    <row r="5" spans="1:19" s="52" customFormat="1" ht="32.25" customHeight="1" x14ac:dyDescent="0.25">
      <c r="A5" s="97">
        <v>3</v>
      </c>
      <c r="B5" s="70" t="s">
        <v>37</v>
      </c>
      <c r="C5" s="64" t="s">
        <v>38</v>
      </c>
      <c r="D5" s="65">
        <v>9250</v>
      </c>
      <c r="E5" s="125">
        <v>2750</v>
      </c>
      <c r="F5" s="66">
        <f>E5/D5</f>
        <v>0.29729729729729731</v>
      </c>
      <c r="G5" s="67">
        <v>0</v>
      </c>
      <c r="H5" s="50">
        <v>0</v>
      </c>
      <c r="I5" s="68"/>
      <c r="J5" s="85">
        <v>2.08</v>
      </c>
      <c r="K5" s="119">
        <v>0</v>
      </c>
      <c r="L5" s="87">
        <v>1750</v>
      </c>
      <c r="M5" s="71">
        <v>2000</v>
      </c>
      <c r="N5" s="72">
        <v>0</v>
      </c>
      <c r="O5" s="71">
        <v>0</v>
      </c>
      <c r="P5" s="71">
        <v>2750</v>
      </c>
      <c r="Q5" s="71">
        <v>2000</v>
      </c>
      <c r="R5" s="71">
        <v>1400</v>
      </c>
      <c r="S5" s="128">
        <f>AVERAGE(L5:R5)</f>
        <v>1414.2857142857142</v>
      </c>
    </row>
    <row r="6" spans="1:19" s="52" customFormat="1" ht="45" x14ac:dyDescent="0.25">
      <c r="A6" s="97">
        <v>4</v>
      </c>
      <c r="B6" s="98" t="s">
        <v>35</v>
      </c>
      <c r="C6" s="53" t="s">
        <v>36</v>
      </c>
      <c r="D6" s="48">
        <v>36874</v>
      </c>
      <c r="E6" s="124">
        <v>3400</v>
      </c>
      <c r="F6" s="66">
        <f>E6/D6</f>
        <v>9.2205890329229268E-2</v>
      </c>
      <c r="G6" s="48">
        <v>0</v>
      </c>
      <c r="H6" s="48">
        <v>0</v>
      </c>
      <c r="I6" s="68" t="s">
        <v>39</v>
      </c>
      <c r="J6" s="85">
        <v>2.37</v>
      </c>
      <c r="K6" s="119">
        <v>0</v>
      </c>
      <c r="L6" s="88">
        <v>1000</v>
      </c>
      <c r="M6" s="73">
        <v>2000</v>
      </c>
      <c r="N6" s="74">
        <v>680</v>
      </c>
      <c r="O6" s="73">
        <v>0</v>
      </c>
      <c r="P6" s="73">
        <v>100</v>
      </c>
      <c r="Q6" s="73">
        <v>2500</v>
      </c>
      <c r="R6" s="73"/>
      <c r="S6" s="128">
        <f>AVERAGE(L6:R6)</f>
        <v>1046.6666666666667</v>
      </c>
    </row>
    <row r="7" spans="1:19" s="52" customFormat="1" ht="39.75" customHeight="1" thickBot="1" x14ac:dyDescent="0.3">
      <c r="A7" s="99">
        <v>5</v>
      </c>
      <c r="B7" s="76" t="s">
        <v>33</v>
      </c>
      <c r="C7" s="77" t="s">
        <v>34</v>
      </c>
      <c r="D7" s="78">
        <v>1696</v>
      </c>
      <c r="E7" s="126">
        <v>1011</v>
      </c>
      <c r="F7" s="79">
        <f>E7/D7</f>
        <v>0.59610849056603776</v>
      </c>
      <c r="G7" s="80">
        <v>0</v>
      </c>
      <c r="H7" s="81">
        <v>0</v>
      </c>
      <c r="I7" s="82"/>
      <c r="J7" s="86">
        <v>3.71</v>
      </c>
      <c r="K7" s="122">
        <v>0</v>
      </c>
      <c r="L7" s="89">
        <v>1011</v>
      </c>
      <c r="M7" s="83">
        <v>1011</v>
      </c>
      <c r="N7" s="84">
        <v>1011</v>
      </c>
      <c r="O7" s="83">
        <v>1000</v>
      </c>
      <c r="P7" s="83">
        <v>1011</v>
      </c>
      <c r="Q7" s="83">
        <v>1011</v>
      </c>
      <c r="R7" s="83">
        <v>1011</v>
      </c>
      <c r="S7" s="129">
        <f>AVERAGE(L7:R7)</f>
        <v>1009.4285714285714</v>
      </c>
    </row>
    <row r="8" spans="1:19" s="52" customFormat="1" ht="5.25" customHeight="1" thickTop="1" x14ac:dyDescent="0.25">
      <c r="A8" s="75"/>
      <c r="B8" s="75"/>
      <c r="C8" s="75"/>
      <c r="D8" s="75"/>
      <c r="E8" s="75"/>
      <c r="F8" s="75"/>
      <c r="G8" s="75"/>
      <c r="H8" s="75"/>
      <c r="I8" s="75"/>
      <c r="J8" s="75"/>
      <c r="K8" s="75"/>
      <c r="L8" s="75"/>
      <c r="M8" s="75"/>
      <c r="N8" s="75"/>
      <c r="O8" s="75"/>
      <c r="P8" s="75"/>
      <c r="Q8" s="75"/>
      <c r="R8" s="75"/>
      <c r="S8" s="75"/>
    </row>
    <row r="9" spans="1:19" ht="15.75" thickBot="1" x14ac:dyDescent="0.3">
      <c r="A9" s="100"/>
      <c r="B9" s="6"/>
      <c r="C9" s="6" t="s">
        <v>3</v>
      </c>
      <c r="D9" s="26"/>
      <c r="E9" s="136">
        <f>SUM(E3:E7)</f>
        <v>11211</v>
      </c>
      <c r="F9" s="27"/>
      <c r="G9" s="13"/>
      <c r="H9" s="7"/>
      <c r="I9" s="12"/>
      <c r="J9" s="12" t="s">
        <v>48</v>
      </c>
      <c r="K9" s="137">
        <f>SUM(K3:K7)</f>
        <v>0</v>
      </c>
      <c r="L9" s="138">
        <f>SUM(L3:L7)</f>
        <v>7811</v>
      </c>
      <c r="M9" s="139">
        <f>SUM(M3:M7)</f>
        <v>7811</v>
      </c>
      <c r="N9" s="139">
        <f>SUM(N3:N7)</f>
        <v>5741</v>
      </c>
      <c r="O9" s="139">
        <f>SUM(O3:O7)</f>
        <v>5000</v>
      </c>
      <c r="P9" s="139">
        <f>SUM(P3:P7)</f>
        <v>7911</v>
      </c>
      <c r="Q9" s="139">
        <f>SUM(Q3:Q7)</f>
        <v>9011</v>
      </c>
      <c r="R9" s="139">
        <f>SUM(R3:R7)</f>
        <v>6461</v>
      </c>
      <c r="S9" s="130"/>
    </row>
    <row r="10" spans="1:19" ht="15.75" thickBot="1" x14ac:dyDescent="0.3">
      <c r="A10" s="101"/>
      <c r="B10" s="102"/>
      <c r="C10" s="102"/>
      <c r="D10" s="102"/>
      <c r="E10" s="102"/>
      <c r="F10" s="102"/>
      <c r="G10" s="102"/>
      <c r="H10" s="102"/>
      <c r="I10" s="102"/>
      <c r="J10" s="102"/>
      <c r="K10" s="102"/>
      <c r="L10" s="102"/>
      <c r="M10" s="102"/>
      <c r="N10" s="102"/>
      <c r="O10" s="102"/>
      <c r="P10" s="102"/>
      <c r="Q10" s="102"/>
      <c r="R10" s="102"/>
      <c r="S10" s="105"/>
    </row>
    <row r="11" spans="1:19" ht="15.75" thickBot="1" x14ac:dyDescent="0.3">
      <c r="A11" s="101"/>
      <c r="B11" s="102"/>
      <c r="C11" s="102"/>
      <c r="D11" s="103"/>
      <c r="E11" s="104"/>
      <c r="F11" s="104"/>
      <c r="G11" s="102"/>
      <c r="H11" s="133"/>
      <c r="I11" s="102"/>
      <c r="J11" s="134" t="s">
        <v>70</v>
      </c>
      <c r="K11" s="135">
        <f>+D22-K9</f>
        <v>9673</v>
      </c>
      <c r="L11" s="102"/>
      <c r="M11" s="102"/>
      <c r="N11" s="102"/>
      <c r="O11" s="102"/>
      <c r="P11" s="102"/>
      <c r="Q11" s="102"/>
      <c r="R11" s="102"/>
      <c r="S11" s="105"/>
    </row>
    <row r="12" spans="1:19" ht="15.75" thickBot="1" x14ac:dyDescent="0.3">
      <c r="B12" s="10"/>
      <c r="C12" s="11" t="s">
        <v>9</v>
      </c>
      <c r="D12" s="14">
        <f>SUM(D13:D16)</f>
        <v>50000</v>
      </c>
      <c r="E12" s="21" t="s">
        <v>17</v>
      </c>
      <c r="F12" s="22" t="s">
        <v>15</v>
      </c>
      <c r="G12" s="22" t="s">
        <v>16</v>
      </c>
      <c r="H12" s="131" t="s">
        <v>19</v>
      </c>
      <c r="I12" s="132"/>
    </row>
    <row r="13" spans="1:19" s="8" customFormat="1" ht="24" customHeight="1" thickTop="1" x14ac:dyDescent="0.25">
      <c r="A13" s="3"/>
      <c r="B13" s="3"/>
      <c r="C13" s="9" t="s">
        <v>11</v>
      </c>
      <c r="D13" s="15">
        <v>20000</v>
      </c>
      <c r="E13" s="15">
        <v>20000</v>
      </c>
      <c r="F13" s="18">
        <v>17460</v>
      </c>
      <c r="G13" s="28">
        <f>D13-F13</f>
        <v>2540</v>
      </c>
      <c r="H13" s="44">
        <v>1000</v>
      </c>
      <c r="I13" s="45" t="s">
        <v>50</v>
      </c>
      <c r="J13" s="3"/>
      <c r="K13" s="9" t="s">
        <v>85</v>
      </c>
      <c r="L13" s="141" t="s">
        <v>81</v>
      </c>
      <c r="O13" s="142" t="s">
        <v>75</v>
      </c>
      <c r="P13" s="143"/>
      <c r="Q13" s="144"/>
      <c r="R13" s="147">
        <v>12</v>
      </c>
    </row>
    <row r="14" spans="1:19" ht="15.75" x14ac:dyDescent="0.25">
      <c r="C14" s="9" t="s">
        <v>6</v>
      </c>
      <c r="D14" s="15">
        <v>12500</v>
      </c>
      <c r="E14" s="15">
        <f>D14+G13</f>
        <v>15040</v>
      </c>
      <c r="F14" s="18">
        <v>14200</v>
      </c>
      <c r="G14" s="28">
        <f>E14-F14</f>
        <v>840</v>
      </c>
      <c r="H14" s="44">
        <v>4000</v>
      </c>
      <c r="I14" s="45" t="s">
        <v>51</v>
      </c>
      <c r="L14" s="141" t="s">
        <v>84</v>
      </c>
      <c r="O14" s="152" t="s">
        <v>74</v>
      </c>
      <c r="P14" s="153"/>
      <c r="Q14" s="154"/>
      <c r="R14" s="155">
        <v>7</v>
      </c>
    </row>
    <row r="15" spans="1:19" ht="16.5" thickBot="1" x14ac:dyDescent="0.3">
      <c r="C15" s="9" t="s">
        <v>7</v>
      </c>
      <c r="D15" s="15">
        <v>10000</v>
      </c>
      <c r="E15" s="15">
        <f>D15+G14+H13+H14</f>
        <v>15840</v>
      </c>
      <c r="F15" s="18">
        <v>8467</v>
      </c>
      <c r="G15" s="18"/>
      <c r="H15" s="44">
        <v>1500</v>
      </c>
      <c r="I15" s="45" t="s">
        <v>49</v>
      </c>
      <c r="L15" s="141" t="s">
        <v>78</v>
      </c>
      <c r="O15" s="149" t="s">
        <v>76</v>
      </c>
      <c r="P15" s="150"/>
      <c r="Q15" s="148"/>
      <c r="R15" s="151">
        <f>+R14/R13</f>
        <v>0.58333333333333337</v>
      </c>
    </row>
    <row r="16" spans="1:19" ht="15.75" customHeight="1" thickBot="1" x14ac:dyDescent="0.3">
      <c r="C16" s="9" t="s">
        <v>8</v>
      </c>
      <c r="D16" s="15">
        <v>7500</v>
      </c>
      <c r="E16" s="25">
        <f>D22</f>
        <v>9673</v>
      </c>
      <c r="F16" s="19"/>
      <c r="G16" s="18"/>
      <c r="H16" s="44">
        <v>800</v>
      </c>
      <c r="I16" s="45" t="s">
        <v>54</v>
      </c>
      <c r="L16" s="141" t="s">
        <v>80</v>
      </c>
    </row>
    <row r="17" spans="3:19" ht="15.75" customHeight="1" thickBot="1" x14ac:dyDescent="0.3">
      <c r="D17" s="3"/>
      <c r="E17" s="18"/>
      <c r="H17" s="46">
        <f>H13+H14+H15+H16</f>
        <v>7300</v>
      </c>
      <c r="I17" s="47" t="s">
        <v>55</v>
      </c>
      <c r="L17" s="141" t="s">
        <v>79</v>
      </c>
    </row>
    <row r="18" spans="3:19" ht="15" customHeight="1" x14ac:dyDescent="0.25">
      <c r="C18" s="29"/>
      <c r="D18" s="60" t="s">
        <v>56</v>
      </c>
      <c r="E18" s="21"/>
      <c r="F18" s="22"/>
      <c r="G18" s="18"/>
      <c r="L18" s="141" t="s">
        <v>82</v>
      </c>
    </row>
    <row r="19" spans="3:19" ht="15" customHeight="1" x14ac:dyDescent="0.25">
      <c r="C19" s="30" t="s">
        <v>22</v>
      </c>
      <c r="D19" s="31">
        <v>42500</v>
      </c>
      <c r="F19" s="18"/>
      <c r="L19" s="141" t="s">
        <v>83</v>
      </c>
    </row>
    <row r="20" spans="3:19" ht="15.75" customHeight="1" x14ac:dyDescent="0.25">
      <c r="C20" s="30" t="s">
        <v>20</v>
      </c>
      <c r="D20" s="31">
        <f>F13+F14+F15</f>
        <v>40127</v>
      </c>
      <c r="F20" s="18"/>
      <c r="I20" s="156" t="s">
        <v>77</v>
      </c>
      <c r="J20" s="157"/>
      <c r="K20" s="157"/>
      <c r="L20" s="157"/>
      <c r="M20" s="157"/>
      <c r="N20" s="157"/>
      <c r="O20" s="157"/>
      <c r="P20" s="157"/>
      <c r="Q20" s="157"/>
      <c r="R20" s="158"/>
    </row>
    <row r="21" spans="3:19" ht="15" customHeight="1" x14ac:dyDescent="0.25">
      <c r="C21" s="30" t="s">
        <v>19</v>
      </c>
      <c r="D21" s="31">
        <f>H13+H14+H15+H16</f>
        <v>7300</v>
      </c>
      <c r="I21" s="159"/>
      <c r="J21" s="160"/>
      <c r="K21" s="160"/>
      <c r="L21" s="160"/>
      <c r="M21" s="160"/>
      <c r="N21" s="160"/>
      <c r="O21" s="160"/>
      <c r="P21" s="160"/>
      <c r="Q21" s="160"/>
      <c r="R21" s="161"/>
    </row>
    <row r="22" spans="3:19" ht="15" customHeight="1" thickBot="1" x14ac:dyDescent="0.3">
      <c r="C22" s="32" t="s">
        <v>21</v>
      </c>
      <c r="D22" s="33">
        <f>D19-D20+D21</f>
        <v>9673</v>
      </c>
      <c r="I22" s="159"/>
      <c r="J22" s="160"/>
      <c r="K22" s="160"/>
      <c r="L22" s="160"/>
      <c r="M22" s="160"/>
      <c r="N22" s="160"/>
      <c r="O22" s="160"/>
      <c r="P22" s="160"/>
      <c r="Q22" s="160"/>
      <c r="R22" s="161"/>
    </row>
    <row r="23" spans="3:19" ht="15" customHeight="1" x14ac:dyDescent="0.25">
      <c r="D23" s="3"/>
      <c r="I23" s="162"/>
      <c r="J23" s="163"/>
      <c r="K23" s="163"/>
      <c r="L23" s="163"/>
      <c r="M23" s="163"/>
      <c r="N23" s="163"/>
      <c r="O23" s="163"/>
      <c r="P23" s="163"/>
      <c r="Q23" s="163"/>
      <c r="R23" s="164"/>
    </row>
    <row r="24" spans="3:19" ht="15.75" customHeight="1" x14ac:dyDescent="0.25">
      <c r="D24" s="3"/>
    </row>
    <row r="25" spans="3:19" x14ac:dyDescent="0.25">
      <c r="D25" s="3"/>
    </row>
    <row r="27" spans="3:19" x14ac:dyDescent="0.25">
      <c r="L27" s="140"/>
      <c r="M27" s="140"/>
      <c r="O27" s="140"/>
      <c r="Q27" s="140"/>
      <c r="S27" s="140"/>
    </row>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75" customHeight="1" x14ac:dyDescent="0.25"/>
  </sheetData>
  <autoFilter ref="A2:S7"/>
  <sortState ref="L13:L19">
    <sortCondition ref="L27"/>
  </sortState>
  <mergeCells count="1">
    <mergeCell ref="I20:R23"/>
  </mergeCells>
  <phoneticPr fontId="6" type="noConversion"/>
  <conditionalFormatting sqref="J3:J7">
    <cfRule type="colorScale" priority="1">
      <colorScale>
        <cfvo type="min"/>
        <cfvo type="max"/>
        <color rgb="FFFFEF9C"/>
        <color rgb="FF63BE7B"/>
      </colorScale>
    </cfRule>
  </conditionalFormatting>
  <pageMargins left="0.45" right="0.28000000000000003" top="0.87314814814814812" bottom="0.45" header="0.3" footer="0.3"/>
  <pageSetup paperSize="9" scale="58" orientation="landscape" r:id="rId1"/>
  <headerFooter>
    <oddHeader>&amp;R&amp;"Times New Roman,Harilik"Lisa 2 Viljandi Linnvalitsuse 03.10.2016 korraldusele nr 
Tegevus- või projektitoetuse taotluste valdkondlike koondtabelite vormide kinnitamine
&amp;A</oddHeader>
  </headerFooter>
  <legacy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1</vt:i4>
      </vt:variant>
    </vt:vector>
  </HeadingPairs>
  <TitlesOfParts>
    <vt:vector size="3" baseType="lpstr">
      <vt:lpstr>Spordivaldkonna taotlused</vt:lpstr>
      <vt:lpstr>Kultuurivaldkonna taotlused</vt:lpstr>
      <vt:lpstr>'Kultuurivaldkonna taotlused'!Kriteeriumid</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Vilja Volmer;Marika Aaso</dc:creator>
  <cp:lastModifiedBy>Marika Aaso</cp:lastModifiedBy>
  <cp:lastPrinted>2020-09-08T07:52:49Z</cp:lastPrinted>
  <dcterms:created xsi:type="dcterms:W3CDTF">2016-09-21T08:46:12Z</dcterms:created>
  <dcterms:modified xsi:type="dcterms:W3CDTF">2020-09-08T07:53:29Z</dcterms:modified>
</cp:coreProperties>
</file>