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dokumendid\algsed eelnõud\2021\detsember\"/>
    </mc:Choice>
  </mc:AlternateContent>
  <bookViews>
    <workbookView xWindow="0" yWindow="0" windowWidth="28800" windowHeight="13530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M16" i="1"/>
  <c r="K17" i="1"/>
  <c r="K16" i="1"/>
  <c r="T11" i="1"/>
  <c r="T9" i="1"/>
  <c r="T7" i="1"/>
  <c r="T6" i="1"/>
  <c r="T12" i="1" l="1"/>
  <c r="P9" i="1"/>
  <c r="P7" i="1"/>
  <c r="J6" i="1" l="1"/>
  <c r="Q6" i="1"/>
  <c r="K6" i="1"/>
  <c r="O11" i="1" l="1"/>
  <c r="O9" i="1"/>
  <c r="O6" i="1"/>
  <c r="O12" i="1" s="1"/>
  <c r="O7" i="1"/>
  <c r="I11" i="1" l="1"/>
  <c r="I8" i="1"/>
  <c r="I7" i="1"/>
  <c r="I9" i="1"/>
  <c r="I10" i="1"/>
  <c r="I6" i="1"/>
  <c r="H6" i="1"/>
  <c r="G6" i="1"/>
  <c r="R6" i="1" l="1"/>
  <c r="G11" i="1"/>
  <c r="G10" i="1"/>
  <c r="G9" i="1"/>
  <c r="G8" i="1"/>
  <c r="G7" i="1"/>
  <c r="R10" i="1" l="1"/>
  <c r="Q10" i="1"/>
  <c r="S10" i="1" s="1"/>
  <c r="S6" i="1"/>
  <c r="Q7" i="1"/>
  <c r="S7" i="1" s="1"/>
  <c r="R7" i="1"/>
  <c r="R12" i="1" s="1"/>
  <c r="Q8" i="1"/>
  <c r="S8" i="1" s="1"/>
  <c r="R8" i="1"/>
  <c r="R9" i="1"/>
  <c r="Q9" i="1"/>
  <c r="Q11" i="1"/>
  <c r="R11" i="1"/>
  <c r="H7" i="1"/>
  <c r="H8" i="1"/>
  <c r="H9" i="1"/>
  <c r="H10" i="1"/>
  <c r="H11" i="1"/>
  <c r="M6" i="1"/>
  <c r="D12" i="1"/>
  <c r="E7" i="1"/>
  <c r="E8" i="1"/>
  <c r="E9" i="1"/>
  <c r="E10" i="1"/>
  <c r="C11" i="1"/>
  <c r="C12" i="1" s="1"/>
  <c r="E6" i="1"/>
  <c r="M9" i="1" l="1"/>
  <c r="K9" i="1"/>
  <c r="M8" i="1"/>
  <c r="K8" i="1"/>
  <c r="Q12" i="1"/>
  <c r="S12" i="1" s="1"/>
  <c r="S14" i="1" s="1"/>
  <c r="S11" i="1"/>
  <c r="S9" i="1"/>
  <c r="M7" i="1"/>
  <c r="K7" i="1"/>
  <c r="M11" i="1"/>
  <c r="K11" i="1"/>
  <c r="M10" i="1"/>
  <c r="K10" i="1"/>
  <c r="M12" i="1"/>
  <c r="J10" i="1"/>
  <c r="J8" i="1"/>
  <c r="L6" i="1"/>
  <c r="L10" i="1"/>
  <c r="L8" i="1"/>
  <c r="N8" i="1" s="1"/>
  <c r="E11" i="1"/>
  <c r="J11" i="1"/>
  <c r="J9" i="1"/>
  <c r="J7" i="1"/>
  <c r="L11" i="1"/>
  <c r="L9" i="1"/>
  <c r="L7" i="1"/>
  <c r="N11" i="1"/>
  <c r="N10" i="1"/>
  <c r="N9" i="1"/>
  <c r="E12" i="1"/>
  <c r="P11" i="1" l="1"/>
  <c r="N7" i="1"/>
  <c r="P12" i="1" s="1"/>
  <c r="L12" i="1"/>
  <c r="N6" i="1"/>
  <c r="P6" i="1" s="1"/>
  <c r="N12" i="1"/>
</calcChain>
</file>

<file path=xl/sharedStrings.xml><?xml version="1.0" encoding="utf-8"?>
<sst xmlns="http://schemas.openxmlformats.org/spreadsheetml/2006/main" count="35" uniqueCount="28">
  <si>
    <t>Lasteaed</t>
  </si>
  <si>
    <t>Karlsson</t>
  </si>
  <si>
    <t>KLA Mesimumm</t>
  </si>
  <si>
    <t>KLA Midrimaa</t>
  </si>
  <si>
    <t xml:space="preserve">Männimäe </t>
  </si>
  <si>
    <t>Männimäe  sõim</t>
  </si>
  <si>
    <t>Lapsed 6-7 a</t>
  </si>
  <si>
    <t>Kokku lapsi</t>
  </si>
  <si>
    <t>2022 alampalk</t>
  </si>
  <si>
    <t>2021 määr</t>
  </si>
  <si>
    <t>2022 määr</t>
  </si>
  <si>
    <t>2021 alampalk</t>
  </si>
  <si>
    <t>KUID</t>
  </si>
  <si>
    <t>Kokku lasteaiatasu aastas</t>
  </si>
  <si>
    <t>Erinevus 2022 vs 2021</t>
  </si>
  <si>
    <t>Lapsed kuni 6 a</t>
  </si>
  <si>
    <t>12 ja 13% 654-st oleks</t>
  </si>
  <si>
    <t>Erinevus 12/13% vs 11,5/11%</t>
  </si>
  <si>
    <t>Algselt eelarves</t>
  </si>
  <si>
    <t>x</t>
  </si>
  <si>
    <t>KÜLMUTAMINE</t>
  </si>
  <si>
    <t>Krõllipesa*</t>
  </si>
  <si>
    <t>* prognoos -20 last Krõlli majas</t>
  </si>
  <si>
    <t>Lapsevanem tasub 2021 12 ja 13%</t>
  </si>
  <si>
    <t>Lapsevanem tasub 2022 11,5 ja 11%</t>
  </si>
  <si>
    <t>Muutus eelarvesse 11,5 ja 11%</t>
  </si>
  <si>
    <t>Muutus eelarves külmutamise tulemusel</t>
  </si>
  <si>
    <t>KÜLMU-TAMINE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</si>
</sst>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9" fontId="0" fillId="0" borderId="1" xfId="0" applyNumberFormat="1" applyBorder="1"/>
    <xf numFmtId="2" fontId="0" fillId="0" borderId="1" xfId="0" applyNumberFormat="1" applyBorder="1"/>
    <xf numFmtId="3" fontId="0" fillId="0" borderId="1" xfId="0" applyNumberFormat="1" applyBorder="1"/>
    <xf numFmtId="10" fontId="0" fillId="0" borderId="1" xfId="0" applyNumberFormat="1" applyBorder="1"/>
    <xf numFmtId="3" fontId="1" fillId="0" borderId="1" xfId="0" applyNumberFormat="1" applyFont="1" applyBorder="1"/>
    <xf numFmtId="0" fontId="0" fillId="0" borderId="2" xfId="0" applyFill="1" applyBorder="1"/>
    <xf numFmtId="0" fontId="1" fillId="0" borderId="0" xfId="0" applyFont="1" applyAlignment="1">
      <alignment wrapText="1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3" fillId="0" borderId="1" xfId="0" applyNumberFormat="1" applyFont="1" applyBorder="1"/>
    <xf numFmtId="3" fontId="2" fillId="0" borderId="1" xfId="0" applyNumberFormat="1" applyFont="1" applyBorder="1"/>
    <xf numFmtId="0" fontId="5" fillId="2" borderId="0" xfId="1"/>
    <xf numFmtId="164" fontId="5" fillId="2" borderId="0" xfId="1" applyNumberFormat="1"/>
    <xf numFmtId="2" fontId="5" fillId="2" borderId="0" xfId="1" applyNumberFormat="1"/>
  </cellXfs>
  <cellStyles count="2">
    <cellStyle name="Hea" xfId="1" builtinId="26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7"/>
  <sheetViews>
    <sheetView tabSelected="1" workbookViewId="0">
      <selection activeCell="P21" sqref="P21"/>
    </sheetView>
  </sheetViews>
  <sheetFormatPr defaultRowHeight="15" x14ac:dyDescent="0.25"/>
  <cols>
    <col min="1" max="1" width="15.28515625" customWidth="1"/>
    <col min="2" max="2" width="6.42578125" customWidth="1"/>
    <col min="3" max="4" width="7" customWidth="1"/>
    <col min="5" max="5" width="6" customWidth="1"/>
    <col min="6" max="6" width="6.5703125" customWidth="1"/>
    <col min="7" max="7" width="11.140625" customWidth="1"/>
    <col min="8" max="8" width="10.85546875" customWidth="1"/>
    <col min="9" max="10" width="7.85546875" customWidth="1"/>
    <col min="11" max="11" width="11.85546875" customWidth="1"/>
    <col min="12" max="13" width="8.28515625" customWidth="1"/>
    <col min="14" max="14" width="10.7109375" customWidth="1"/>
    <col min="15" max="15" width="8.140625" customWidth="1"/>
    <col min="16" max="16" width="9.85546875" customWidth="1"/>
    <col min="17" max="19" width="8.7109375" customWidth="1"/>
  </cols>
  <sheetData>
    <row r="2" spans="1:20" x14ac:dyDescent="0.25">
      <c r="L2" s="1"/>
    </row>
    <row r="3" spans="1:20" ht="30" x14ac:dyDescent="0.25">
      <c r="A3" s="3">
        <v>44518</v>
      </c>
      <c r="G3" s="12" t="s">
        <v>11</v>
      </c>
      <c r="H3" s="12" t="s">
        <v>8</v>
      </c>
      <c r="L3" s="2" t="s">
        <v>12</v>
      </c>
      <c r="M3" s="2" t="s">
        <v>12</v>
      </c>
    </row>
    <row r="4" spans="1:20" x14ac:dyDescent="0.25">
      <c r="G4" s="1">
        <v>584</v>
      </c>
      <c r="H4" s="1">
        <v>654</v>
      </c>
      <c r="L4" s="1">
        <v>11</v>
      </c>
      <c r="M4" s="1">
        <v>9.5</v>
      </c>
      <c r="Q4" s="13" t="s">
        <v>20</v>
      </c>
      <c r="R4" s="14"/>
      <c r="S4" s="15"/>
    </row>
    <row r="5" spans="1:20" s="25" customFormat="1" ht="60" x14ac:dyDescent="0.25">
      <c r="A5" s="22" t="s">
        <v>0</v>
      </c>
      <c r="B5" s="23" t="s">
        <v>9</v>
      </c>
      <c r="C5" s="23" t="s">
        <v>15</v>
      </c>
      <c r="D5" s="23" t="s">
        <v>6</v>
      </c>
      <c r="E5" s="23" t="s">
        <v>7</v>
      </c>
      <c r="F5" s="23" t="s">
        <v>10</v>
      </c>
      <c r="G5" s="23" t="s">
        <v>23</v>
      </c>
      <c r="H5" s="23" t="s">
        <v>24</v>
      </c>
      <c r="I5" s="23" t="s">
        <v>16</v>
      </c>
      <c r="J5" s="23" t="s">
        <v>14</v>
      </c>
      <c r="K5" s="23" t="s">
        <v>17</v>
      </c>
      <c r="L5" s="23" t="s">
        <v>15</v>
      </c>
      <c r="M5" s="23" t="s">
        <v>6</v>
      </c>
      <c r="N5" s="23" t="s">
        <v>13</v>
      </c>
      <c r="O5" s="23" t="s">
        <v>18</v>
      </c>
      <c r="P5" s="24" t="s">
        <v>25</v>
      </c>
      <c r="Q5" s="23" t="s">
        <v>15</v>
      </c>
      <c r="R5" s="23" t="s">
        <v>6</v>
      </c>
      <c r="S5" s="23" t="s">
        <v>27</v>
      </c>
      <c r="T5" s="23" t="s">
        <v>27</v>
      </c>
    </row>
    <row r="6" spans="1:20" x14ac:dyDescent="0.25">
      <c r="A6" s="5" t="s">
        <v>1</v>
      </c>
      <c r="B6" s="6">
        <v>0.12</v>
      </c>
      <c r="C6" s="5">
        <v>107</v>
      </c>
      <c r="D6" s="5">
        <v>37</v>
      </c>
      <c r="E6" s="5">
        <f>SUM(C6:D6)</f>
        <v>144</v>
      </c>
      <c r="F6" s="6">
        <v>0.11</v>
      </c>
      <c r="G6" s="7">
        <f>SUM($G$4*B6)</f>
        <v>70.08</v>
      </c>
      <c r="H6" s="5">
        <f>SUM($H$4*F6)</f>
        <v>71.94</v>
      </c>
      <c r="I6" s="7">
        <f>+$H$4*12%</f>
        <v>78.48</v>
      </c>
      <c r="J6" s="7">
        <f>SUM(H6-G6)</f>
        <v>1.8599999999999994</v>
      </c>
      <c r="K6" s="7">
        <f t="shared" ref="K6:K11" si="0">+H6-I6</f>
        <v>-6.5400000000000063</v>
      </c>
      <c r="L6" s="8">
        <f t="shared" ref="L6:L11" si="1">SUM(H6*$L$4*C6)</f>
        <v>84673.37999999999</v>
      </c>
      <c r="M6" s="8">
        <f t="shared" ref="M6:M11" si="2">SUM($M$4)*H6*D6</f>
        <v>25286.91</v>
      </c>
      <c r="N6" s="8">
        <f t="shared" ref="N6:N11" si="3">SUM(L6:M6)</f>
        <v>109960.29</v>
      </c>
      <c r="O6" s="8">
        <f>5387+111306</f>
        <v>116693</v>
      </c>
      <c r="P6" s="16">
        <f>SUM(N6-O6)</f>
        <v>-6732.7100000000064</v>
      </c>
      <c r="Q6" s="8">
        <f t="shared" ref="Q6:Q11" si="4">SUM(G6*C6*$L$4)</f>
        <v>82484.159999999989</v>
      </c>
      <c r="R6" s="8">
        <f t="shared" ref="R6:R11" si="5">SUM(D6*G6*$M$4)</f>
        <v>24633.119999999999</v>
      </c>
      <c r="S6" s="8">
        <f>SUM(Q6:R6)</f>
        <v>107117.27999999998</v>
      </c>
      <c r="T6" s="26">
        <f>S6-O6</f>
        <v>-9575.7200000000157</v>
      </c>
    </row>
    <row r="7" spans="1:20" x14ac:dyDescent="0.25">
      <c r="A7" s="5" t="s">
        <v>21</v>
      </c>
      <c r="B7" s="6">
        <v>0.12</v>
      </c>
      <c r="C7" s="5">
        <v>263</v>
      </c>
      <c r="D7" s="5">
        <v>37</v>
      </c>
      <c r="E7" s="5">
        <f t="shared" ref="E7:E11" si="6">SUM(C7:D7)</f>
        <v>300</v>
      </c>
      <c r="F7" s="6">
        <v>0.11</v>
      </c>
      <c r="G7" s="7">
        <f t="shared" ref="G7:G11" si="7">SUM($G$4*B7)</f>
        <v>70.08</v>
      </c>
      <c r="H7" s="5">
        <f t="shared" ref="H7:H11" si="8">SUM($H$4*F7)</f>
        <v>71.94</v>
      </c>
      <c r="I7" s="7">
        <f t="shared" ref="I7:I10" si="9">+$H$4*12%</f>
        <v>78.48</v>
      </c>
      <c r="J7" s="7">
        <f t="shared" ref="J7:J11" si="10">SUM(H7-G7)</f>
        <v>1.8599999999999994</v>
      </c>
      <c r="K7" s="7">
        <f t="shared" si="0"/>
        <v>-6.5400000000000063</v>
      </c>
      <c r="L7" s="8">
        <f t="shared" si="1"/>
        <v>208122.41999999998</v>
      </c>
      <c r="M7" s="8">
        <f t="shared" si="2"/>
        <v>25286.91</v>
      </c>
      <c r="N7" s="8">
        <f t="shared" si="3"/>
        <v>233409.33</v>
      </c>
      <c r="O7" s="8">
        <f>205054+16530</f>
        <v>221584</v>
      </c>
      <c r="P7" s="16">
        <f>SUM(N7-O7)</f>
        <v>11825.329999999987</v>
      </c>
      <c r="Q7" s="8">
        <f t="shared" si="4"/>
        <v>202741.44</v>
      </c>
      <c r="R7" s="8">
        <f t="shared" si="5"/>
        <v>24633.119999999999</v>
      </c>
      <c r="S7" s="8">
        <f t="shared" ref="S7:S12" si="11">SUM(Q7:R7)</f>
        <v>227374.56</v>
      </c>
      <c r="T7" s="26">
        <f>+S7-O7</f>
        <v>5790.5599999999977</v>
      </c>
    </row>
    <row r="8" spans="1:20" x14ac:dyDescent="0.25">
      <c r="A8" s="5" t="s">
        <v>2</v>
      </c>
      <c r="B8" s="6">
        <v>0.13</v>
      </c>
      <c r="C8" s="5">
        <v>51</v>
      </c>
      <c r="D8" s="5">
        <v>24</v>
      </c>
      <c r="E8" s="5">
        <f t="shared" si="6"/>
        <v>75</v>
      </c>
      <c r="F8" s="9">
        <v>0.115</v>
      </c>
      <c r="G8" s="7">
        <f t="shared" si="7"/>
        <v>75.92</v>
      </c>
      <c r="H8" s="5">
        <f t="shared" si="8"/>
        <v>75.210000000000008</v>
      </c>
      <c r="I8" s="7">
        <f>+$H$4*13%</f>
        <v>85.02</v>
      </c>
      <c r="J8" s="7">
        <f t="shared" si="10"/>
        <v>-0.70999999999999375</v>
      </c>
      <c r="K8" s="7">
        <f t="shared" si="0"/>
        <v>-9.8099999999999881</v>
      </c>
      <c r="L8" s="8">
        <f t="shared" si="1"/>
        <v>42192.810000000005</v>
      </c>
      <c r="M8" s="8">
        <f t="shared" si="2"/>
        <v>17147.880000000005</v>
      </c>
      <c r="N8" s="8">
        <f t="shared" si="3"/>
        <v>59340.69000000001</v>
      </c>
      <c r="O8" s="8" t="s">
        <v>19</v>
      </c>
      <c r="P8" s="16"/>
      <c r="Q8" s="8">
        <f t="shared" si="4"/>
        <v>42591.12</v>
      </c>
      <c r="R8" s="8">
        <f t="shared" si="5"/>
        <v>17309.759999999998</v>
      </c>
      <c r="S8" s="8">
        <f t="shared" si="11"/>
        <v>59900.880000000005</v>
      </c>
      <c r="T8" s="26"/>
    </row>
    <row r="9" spans="1:20" x14ac:dyDescent="0.25">
      <c r="A9" s="5" t="s">
        <v>3</v>
      </c>
      <c r="B9" s="6">
        <v>0.12</v>
      </c>
      <c r="C9" s="5">
        <v>119</v>
      </c>
      <c r="D9" s="5">
        <v>41</v>
      </c>
      <c r="E9" s="5">
        <f t="shared" si="6"/>
        <v>160</v>
      </c>
      <c r="F9" s="6">
        <v>0.11</v>
      </c>
      <c r="G9" s="7">
        <f t="shared" si="7"/>
        <v>70.08</v>
      </c>
      <c r="H9" s="5">
        <f t="shared" si="8"/>
        <v>71.94</v>
      </c>
      <c r="I9" s="7">
        <f t="shared" si="9"/>
        <v>78.48</v>
      </c>
      <c r="J9" s="7">
        <f t="shared" si="10"/>
        <v>1.8599999999999994</v>
      </c>
      <c r="K9" s="7">
        <f t="shared" si="0"/>
        <v>-6.5400000000000063</v>
      </c>
      <c r="L9" s="8">
        <f t="shared" si="1"/>
        <v>94169.459999999992</v>
      </c>
      <c r="M9" s="8">
        <f t="shared" si="2"/>
        <v>28020.629999999997</v>
      </c>
      <c r="N9" s="8">
        <f t="shared" si="3"/>
        <v>122190.09</v>
      </c>
      <c r="O9" s="8">
        <f>200134+14991</f>
        <v>215125</v>
      </c>
      <c r="P9" s="16">
        <f>SUM(N8+N9-O9)</f>
        <v>-33594.22</v>
      </c>
      <c r="Q9" s="8">
        <f t="shared" si="4"/>
        <v>91734.720000000001</v>
      </c>
      <c r="R9" s="8">
        <f t="shared" si="5"/>
        <v>27296.159999999996</v>
      </c>
      <c r="S9" s="8">
        <f t="shared" si="11"/>
        <v>119030.88</v>
      </c>
      <c r="T9" s="26">
        <f>+S9+S8-O9</f>
        <v>-36193.239999999991</v>
      </c>
    </row>
    <row r="10" spans="1:20" x14ac:dyDescent="0.25">
      <c r="A10" s="5" t="s">
        <v>5</v>
      </c>
      <c r="B10" s="6">
        <v>0.12</v>
      </c>
      <c r="C10" s="5">
        <v>28</v>
      </c>
      <c r="D10" s="5">
        <v>0</v>
      </c>
      <c r="E10" s="5">
        <f t="shared" si="6"/>
        <v>28</v>
      </c>
      <c r="F10" s="6">
        <v>0.11</v>
      </c>
      <c r="G10" s="7">
        <f t="shared" si="7"/>
        <v>70.08</v>
      </c>
      <c r="H10" s="5">
        <f t="shared" si="8"/>
        <v>71.94</v>
      </c>
      <c r="I10" s="7">
        <f t="shared" si="9"/>
        <v>78.48</v>
      </c>
      <c r="J10" s="7">
        <f t="shared" si="10"/>
        <v>1.8599999999999994</v>
      </c>
      <c r="K10" s="7">
        <f t="shared" si="0"/>
        <v>-6.5400000000000063</v>
      </c>
      <c r="L10" s="8">
        <f t="shared" si="1"/>
        <v>22157.519999999997</v>
      </c>
      <c r="M10" s="8">
        <f t="shared" si="2"/>
        <v>0</v>
      </c>
      <c r="N10" s="8">
        <f t="shared" si="3"/>
        <v>22157.519999999997</v>
      </c>
      <c r="O10" s="8" t="s">
        <v>19</v>
      </c>
      <c r="P10" s="16"/>
      <c r="Q10" s="8">
        <f t="shared" si="4"/>
        <v>21584.639999999999</v>
      </c>
      <c r="R10" s="8">
        <f t="shared" si="5"/>
        <v>0</v>
      </c>
      <c r="S10" s="8">
        <f t="shared" si="11"/>
        <v>21584.639999999999</v>
      </c>
      <c r="T10" s="26"/>
    </row>
    <row r="11" spans="1:20" x14ac:dyDescent="0.25">
      <c r="A11" s="5" t="s">
        <v>4</v>
      </c>
      <c r="B11" s="6">
        <v>0.13</v>
      </c>
      <c r="C11" s="5">
        <f>165-19</f>
        <v>146</v>
      </c>
      <c r="D11" s="5">
        <v>19</v>
      </c>
      <c r="E11" s="5">
        <f t="shared" si="6"/>
        <v>165</v>
      </c>
      <c r="F11" s="9">
        <v>0.115</v>
      </c>
      <c r="G11" s="7">
        <f t="shared" si="7"/>
        <v>75.92</v>
      </c>
      <c r="H11" s="5">
        <f t="shared" si="8"/>
        <v>75.210000000000008</v>
      </c>
      <c r="I11" s="7">
        <f>+$H$4*13%</f>
        <v>85.02</v>
      </c>
      <c r="J11" s="7">
        <f t="shared" si="10"/>
        <v>-0.70999999999999375</v>
      </c>
      <c r="K11" s="7">
        <f t="shared" si="0"/>
        <v>-9.8099999999999881</v>
      </c>
      <c r="L11" s="8">
        <f t="shared" si="1"/>
        <v>120787.26000000001</v>
      </c>
      <c r="M11" s="8">
        <f t="shared" si="2"/>
        <v>13575.405000000002</v>
      </c>
      <c r="N11" s="8">
        <f t="shared" si="3"/>
        <v>134362.66500000001</v>
      </c>
      <c r="O11" s="8">
        <f>162371+23692</f>
        <v>186063</v>
      </c>
      <c r="P11" s="16">
        <f t="shared" ref="P11" si="12">SUM(N10+N11-O11)</f>
        <v>-29542.815000000002</v>
      </c>
      <c r="Q11" s="8">
        <f t="shared" si="4"/>
        <v>121927.51999999999</v>
      </c>
      <c r="R11" s="8">
        <f t="shared" si="5"/>
        <v>13703.56</v>
      </c>
      <c r="S11" s="8">
        <f t="shared" si="11"/>
        <v>135631.07999999999</v>
      </c>
      <c r="T11" s="26">
        <f>+S11+S10-O11</f>
        <v>-28847.280000000028</v>
      </c>
    </row>
    <row r="12" spans="1:20" x14ac:dyDescent="0.25">
      <c r="A12" s="5"/>
      <c r="B12" s="5"/>
      <c r="C12" s="4">
        <f t="shared" ref="C12:D12" si="13">SUM(C6:C11)</f>
        <v>714</v>
      </c>
      <c r="D12" s="4">
        <f t="shared" si="13"/>
        <v>158</v>
      </c>
      <c r="E12" s="4">
        <f>SUM(E6:E11)</f>
        <v>872</v>
      </c>
      <c r="F12" s="5"/>
      <c r="G12" s="5"/>
      <c r="H12" s="5"/>
      <c r="I12" s="5"/>
      <c r="J12" s="5"/>
      <c r="K12" s="5"/>
      <c r="L12" s="10">
        <f t="shared" ref="L12:M12" si="14">SUM(L6:L11)</f>
        <v>572102.85</v>
      </c>
      <c r="M12" s="10">
        <f t="shared" si="14"/>
        <v>109317.73500000002</v>
      </c>
      <c r="N12" s="10">
        <f>SUM(N6:N11)</f>
        <v>681420.58500000008</v>
      </c>
      <c r="O12" s="10">
        <f>SUM(O6:O11)</f>
        <v>739465</v>
      </c>
      <c r="P12" s="17">
        <f>SUM(P6:P11)</f>
        <v>-58044.415000000023</v>
      </c>
      <c r="Q12" s="10">
        <f t="shared" ref="Q12:R12" si="15">SUM(Q6:Q11)</f>
        <v>563063.6</v>
      </c>
      <c r="R12" s="10">
        <f t="shared" si="15"/>
        <v>107575.72</v>
      </c>
      <c r="S12" s="10">
        <f t="shared" si="11"/>
        <v>670639.31999999995</v>
      </c>
      <c r="T12" s="27">
        <f>SUM(T6:T11)</f>
        <v>-68825.680000000037</v>
      </c>
    </row>
    <row r="13" spans="1:20" x14ac:dyDescent="0.25">
      <c r="A13" s="11" t="s">
        <v>22</v>
      </c>
    </row>
    <row r="14" spans="1:20" x14ac:dyDescent="0.25">
      <c r="O14" s="18"/>
      <c r="P14" s="18"/>
      <c r="Q14" s="19"/>
      <c r="R14" s="20" t="s">
        <v>26</v>
      </c>
      <c r="S14" s="21">
        <f>+S12-O12</f>
        <v>-68825.680000000051</v>
      </c>
    </row>
    <row r="16" spans="1:20" x14ac:dyDescent="0.25">
      <c r="I16" s="28">
        <v>70.08</v>
      </c>
      <c r="J16" s="28">
        <v>654</v>
      </c>
      <c r="K16" s="29">
        <f>+I16/J16</f>
        <v>0.10715596330275229</v>
      </c>
      <c r="L16" s="28"/>
      <c r="M16" s="30">
        <f>654*10.7156%</f>
        <v>70.080023999999995</v>
      </c>
    </row>
    <row r="17" spans="9:13" x14ac:dyDescent="0.25">
      <c r="I17" s="28">
        <v>75.92</v>
      </c>
      <c r="J17" s="28">
        <v>654</v>
      </c>
      <c r="K17" s="29">
        <f>+I17/J17</f>
        <v>0.11608562691131499</v>
      </c>
      <c r="L17" s="28"/>
      <c r="M17" s="30">
        <f>654*11.6086%</f>
        <v>75.920243999999997</v>
      </c>
    </row>
  </sheetData>
  <pageMargins left="0.39" right="0.32" top="0.75" bottom="0.75" header="0.3" footer="0.3"/>
  <pageSetup paperSize="9" scale="8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Aili Soomuste</dc:creator>
  <cp:lastModifiedBy>Helena Tiivel</cp:lastModifiedBy>
  <cp:lastPrinted>2021-11-18T12:28:36Z</cp:lastPrinted>
  <dcterms:created xsi:type="dcterms:W3CDTF">2021-11-17T14:17:11Z</dcterms:created>
  <dcterms:modified xsi:type="dcterms:W3CDTF">2021-12-01T11:18:23Z</dcterms:modified>
</cp:coreProperties>
</file>