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Rahandus\PIIRATUD KASUTUS\Eelarve\2026\2026.a eelarve II lugemine\"/>
    </mc:Choice>
  </mc:AlternateContent>
  <bookViews>
    <workbookView xWindow="-28920" yWindow="-120" windowWidth="29040" windowHeight="9210" tabRatio="838"/>
  </bookViews>
  <sheets>
    <sheet name="1. Eelarve koontabel II luge." sheetId="1" r:id="rId1"/>
    <sheet name="2. Eelarve volikogu määruses" sheetId="10" r:id="rId2"/>
    <sheet name="3. II lug muudat (osakonnad)" sheetId="8" r:id="rId3"/>
    <sheet name="4. investeeringud" sheetId="11" r:id="rId4"/>
    <sheet name="Eelarve " sheetId="13" r:id="rId5"/>
    <sheet name="Leht1" sheetId="12" r:id="rId6"/>
  </sheets>
  <definedNames>
    <definedName name="_xlnm._FilterDatabase" localSheetId="3" hidden="1">'4. investeeringud'!$A$55:$U$67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1" i="1" l="1"/>
  <c r="C130" i="1"/>
  <c r="C119" i="1"/>
  <c r="C114" i="1"/>
  <c r="C111" i="1"/>
  <c r="C108" i="1"/>
  <c r="C107" i="1"/>
  <c r="C106" i="1"/>
  <c r="C105" i="1" s="1"/>
  <c r="C99" i="1"/>
  <c r="C137" i="1" s="1"/>
  <c r="L36" i="1"/>
  <c r="L24" i="1"/>
  <c r="L19" i="1"/>
  <c r="L16" i="1"/>
  <c r="L13" i="1"/>
  <c r="L12" i="1"/>
  <c r="L11" i="1"/>
  <c r="L10" i="1" s="1"/>
  <c r="L4" i="1"/>
  <c r="C117" i="1" l="1"/>
  <c r="C128" i="1" s="1"/>
  <c r="C134" i="1" s="1"/>
  <c r="C138" i="1"/>
  <c r="L22" i="1"/>
  <c r="L33" i="1" s="1"/>
  <c r="L35" i="1"/>
  <c r="L42" i="1"/>
  <c r="E91" i="1"/>
  <c r="L39" i="1" l="1"/>
  <c r="C39" i="11"/>
  <c r="B39" i="11"/>
  <c r="B38" i="11" s="1"/>
  <c r="B46" i="11"/>
  <c r="B43" i="11"/>
  <c r="E78" i="1"/>
  <c r="E77" i="1"/>
  <c r="E76" i="1"/>
  <c r="E75" i="1"/>
  <c r="E74" i="1"/>
  <c r="E73" i="1"/>
  <c r="E72" i="1"/>
  <c r="E71" i="1"/>
  <c r="D40" i="11"/>
  <c r="D41" i="11"/>
  <c r="D42" i="11"/>
  <c r="B79" i="11"/>
  <c r="B66" i="11"/>
  <c r="B65" i="11"/>
  <c r="D48" i="11"/>
  <c r="D47" i="11"/>
  <c r="C46" i="11"/>
  <c r="D45" i="11"/>
  <c r="D44" i="11"/>
  <c r="C43" i="11"/>
  <c r="L43" i="1" l="1"/>
  <c r="C38" i="11"/>
  <c r="D39" i="11"/>
  <c r="D46" i="11"/>
  <c r="D43" i="11"/>
  <c r="B67" i="11"/>
  <c r="D38" i="11" l="1"/>
  <c r="D70" i="1"/>
  <c r="C70" i="1"/>
  <c r="D158" i="8"/>
  <c r="D159" i="8"/>
  <c r="D160" i="8"/>
  <c r="D157" i="8"/>
  <c r="C161" i="8"/>
  <c r="B161" i="8"/>
  <c r="E64" i="1"/>
  <c r="E63" i="1"/>
  <c r="D62" i="1"/>
  <c r="C62" i="1"/>
  <c r="E61" i="1"/>
  <c r="E60" i="1"/>
  <c r="D59" i="1"/>
  <c r="E59" i="1" s="1"/>
  <c r="C59" i="1"/>
  <c r="E58" i="1"/>
  <c r="E57" i="1"/>
  <c r="D56" i="1"/>
  <c r="C56" i="1"/>
  <c r="D55" i="1"/>
  <c r="E55" i="1" s="1"/>
  <c r="D54" i="1"/>
  <c r="D53" i="1" s="1"/>
  <c r="C53" i="1"/>
  <c r="B114" i="8"/>
  <c r="C114" i="8"/>
  <c r="C152" i="8"/>
  <c r="B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E56" i="1" l="1"/>
  <c r="E70" i="1"/>
  <c r="E53" i="1"/>
  <c r="E62" i="1"/>
  <c r="D161" i="8"/>
  <c r="E54" i="1"/>
  <c r="D152" i="8"/>
  <c r="D114" i="8"/>
  <c r="E34" i="13" l="1"/>
  <c r="G34" i="13" s="1"/>
  <c r="G35" i="13"/>
  <c r="F35" i="13"/>
  <c r="D33" i="13"/>
  <c r="C33" i="13"/>
  <c r="G30" i="13"/>
  <c r="F30" i="13"/>
  <c r="G29" i="13"/>
  <c r="F29" i="13"/>
  <c r="F28" i="13"/>
  <c r="F27" i="13"/>
  <c r="G26" i="13"/>
  <c r="F26" i="13"/>
  <c r="G25" i="13"/>
  <c r="F25" i="13"/>
  <c r="G24" i="13"/>
  <c r="F24" i="13"/>
  <c r="F23" i="13"/>
  <c r="E22" i="13"/>
  <c r="D22" i="13"/>
  <c r="C22" i="13"/>
  <c r="G19" i="13"/>
  <c r="F19" i="13"/>
  <c r="G18" i="13"/>
  <c r="F18" i="13"/>
  <c r="F17" i="13" s="1"/>
  <c r="E17" i="13"/>
  <c r="D17" i="13"/>
  <c r="C17" i="13"/>
  <c r="G16" i="13"/>
  <c r="F16" i="13"/>
  <c r="F14" i="13" s="1"/>
  <c r="G15" i="13"/>
  <c r="F15" i="13"/>
  <c r="E14" i="13"/>
  <c r="D14" i="13"/>
  <c r="C14" i="13"/>
  <c r="G13" i="13"/>
  <c r="F13" i="13"/>
  <c r="F11" i="13" s="1"/>
  <c r="G12" i="13"/>
  <c r="F12" i="13"/>
  <c r="E11" i="13"/>
  <c r="D11" i="13"/>
  <c r="C11" i="13"/>
  <c r="G10" i="13"/>
  <c r="F10" i="13"/>
  <c r="C10" i="13"/>
  <c r="G9" i="13"/>
  <c r="F9" i="13"/>
  <c r="C9" i="13"/>
  <c r="D6" i="13"/>
  <c r="G6" i="13" s="1"/>
  <c r="G5" i="13"/>
  <c r="F5" i="13"/>
  <c r="G4" i="13"/>
  <c r="F4" i="13"/>
  <c r="E2" i="13"/>
  <c r="D3" i="13"/>
  <c r="C2" i="13"/>
  <c r="C40" i="13" s="1"/>
  <c r="D36" i="1"/>
  <c r="E33" i="13" l="1"/>
  <c r="F34" i="13"/>
  <c r="F33" i="13" s="1"/>
  <c r="G33" i="13"/>
  <c r="G17" i="13"/>
  <c r="G22" i="13"/>
  <c r="D2" i="13"/>
  <c r="D40" i="13" s="1"/>
  <c r="D8" i="13"/>
  <c r="G14" i="13"/>
  <c r="G11" i="13"/>
  <c r="C8" i="13"/>
  <c r="C20" i="13" s="1"/>
  <c r="C31" i="13" s="1"/>
  <c r="C37" i="13" s="1"/>
  <c r="C41" i="13" s="1"/>
  <c r="F22" i="13"/>
  <c r="E8" i="13"/>
  <c r="G8" i="13"/>
  <c r="E20" i="13"/>
  <c r="G2" i="13"/>
  <c r="E40" i="13"/>
  <c r="F8" i="13"/>
  <c r="F3" i="13"/>
  <c r="F6" i="13"/>
  <c r="G3" i="13"/>
  <c r="D20" i="13" l="1"/>
  <c r="D31" i="13" s="1"/>
  <c r="D37" i="13" s="1"/>
  <c r="D41" i="13" s="1"/>
  <c r="G40" i="13"/>
  <c r="E31" i="13"/>
  <c r="G20" i="13"/>
  <c r="F2" i="13"/>
  <c r="F20" i="13" l="1"/>
  <c r="F31" i="13" s="1"/>
  <c r="F37" i="13" s="1"/>
  <c r="F41" i="13" s="1"/>
  <c r="F40" i="13"/>
  <c r="G31" i="13"/>
  <c r="E37" i="13"/>
  <c r="G37" i="13" l="1"/>
  <c r="E41" i="13"/>
  <c r="G41" i="13" s="1"/>
  <c r="D31" i="11" l="1"/>
  <c r="D30" i="11"/>
  <c r="D29" i="11"/>
  <c r="C28" i="11"/>
  <c r="B28" i="11"/>
  <c r="D27" i="11"/>
  <c r="D26" i="11"/>
  <c r="C25" i="11"/>
  <c r="B25" i="11"/>
  <c r="D24" i="11"/>
  <c r="D23" i="11"/>
  <c r="D22" i="11"/>
  <c r="C21" i="11"/>
  <c r="B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C7" i="11"/>
  <c r="B7" i="11"/>
  <c r="D6" i="11"/>
  <c r="D5" i="11"/>
  <c r="C4" i="11"/>
  <c r="C3" i="11" s="1"/>
  <c r="B4" i="11"/>
  <c r="D25" i="11" l="1"/>
  <c r="B3" i="11"/>
  <c r="B33" i="11" s="1"/>
  <c r="D28" i="11"/>
  <c r="D7" i="11"/>
  <c r="D21" i="11"/>
  <c r="C33" i="11"/>
  <c r="D4" i="11"/>
  <c r="D3" i="11" l="1"/>
  <c r="D33" i="11" s="1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45" i="8"/>
  <c r="B77" i="8"/>
  <c r="C77" i="8"/>
  <c r="D77" i="8" l="1"/>
  <c r="R5" i="8" l="1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4" i="8"/>
  <c r="Q29" i="8"/>
  <c r="Q30" i="8"/>
  <c r="Q31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32" i="8"/>
  <c r="Q33" i="8"/>
  <c r="Q34" i="8"/>
  <c r="Q35" i="8"/>
  <c r="Q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4" i="8"/>
  <c r="N36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4" i="8"/>
  <c r="H36" i="8"/>
  <c r="J36" i="8"/>
  <c r="L36" i="8"/>
  <c r="P36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4" i="8"/>
  <c r="F36" i="8"/>
  <c r="C36" i="8"/>
  <c r="D36" i="8"/>
  <c r="E36" i="8"/>
  <c r="B36" i="8"/>
  <c r="S8" i="8" l="1"/>
  <c r="S30" i="8"/>
  <c r="S14" i="8"/>
  <c r="S26" i="8"/>
  <c r="S18" i="8"/>
  <c r="S10" i="8"/>
  <c r="S29" i="8"/>
  <c r="S21" i="8"/>
  <c r="S13" i="8"/>
  <c r="S5" i="8"/>
  <c r="S4" i="8"/>
  <c r="S28" i="8"/>
  <c r="S20" i="8"/>
  <c r="S33" i="8"/>
  <c r="S25" i="8"/>
  <c r="S17" i="8"/>
  <c r="S9" i="8"/>
  <c r="M36" i="8"/>
  <c r="Q36" i="8"/>
  <c r="O36" i="8"/>
  <c r="S11" i="8"/>
  <c r="S19" i="8"/>
  <c r="S27" i="8"/>
  <c r="S7" i="8"/>
  <c r="S22" i="8"/>
  <c r="S35" i="8"/>
  <c r="S34" i="8"/>
  <c r="I36" i="8"/>
  <c r="S32" i="8"/>
  <c r="S24" i="8"/>
  <c r="S16" i="8"/>
  <c r="S31" i="8"/>
  <c r="S23" i="8"/>
  <c r="S15" i="8"/>
  <c r="S6" i="8"/>
  <c r="K36" i="8"/>
  <c r="R36" i="8"/>
  <c r="R38" i="8" s="1"/>
  <c r="S12" i="8"/>
  <c r="G36" i="8"/>
  <c r="G38" i="8" s="1"/>
  <c r="E40" i="10"/>
  <c r="E37" i="10"/>
  <c r="D36" i="10"/>
  <c r="E36" i="10" s="1"/>
  <c r="C35" i="10"/>
  <c r="E32" i="10"/>
  <c r="E31" i="10"/>
  <c r="E30" i="10"/>
  <c r="E29" i="10"/>
  <c r="E28" i="10"/>
  <c r="E27" i="10"/>
  <c r="E26" i="10"/>
  <c r="E25" i="10"/>
  <c r="D24" i="10"/>
  <c r="E24" i="10" s="1"/>
  <c r="C24" i="10"/>
  <c r="E21" i="10"/>
  <c r="E20" i="10"/>
  <c r="D19" i="10"/>
  <c r="E19" i="10" s="1"/>
  <c r="C19" i="10"/>
  <c r="E18" i="10"/>
  <c r="E17" i="10"/>
  <c r="D16" i="10"/>
  <c r="E16" i="10" s="1"/>
  <c r="C16" i="10"/>
  <c r="E15" i="10"/>
  <c r="E14" i="10"/>
  <c r="D13" i="10"/>
  <c r="E13" i="10" s="1"/>
  <c r="C13" i="10"/>
  <c r="D12" i="10"/>
  <c r="E12" i="10" s="1"/>
  <c r="E11" i="10"/>
  <c r="D11" i="10"/>
  <c r="C10" i="10"/>
  <c r="C8" i="10"/>
  <c r="C4" i="10" s="1"/>
  <c r="E7" i="10"/>
  <c r="E6" i="10"/>
  <c r="C5" i="10"/>
  <c r="E5" i="10" s="1"/>
  <c r="D4" i="10"/>
  <c r="D42" i="10" s="1"/>
  <c r="E40" i="1"/>
  <c r="E37" i="1"/>
  <c r="E36" i="1"/>
  <c r="D35" i="1"/>
  <c r="C35" i="1"/>
  <c r="E32" i="1"/>
  <c r="E31" i="1"/>
  <c r="E30" i="1"/>
  <c r="E29" i="1"/>
  <c r="E28" i="1"/>
  <c r="E27" i="1"/>
  <c r="E26" i="1"/>
  <c r="E25" i="1"/>
  <c r="D24" i="1"/>
  <c r="C24" i="1"/>
  <c r="E21" i="1"/>
  <c r="E20" i="1"/>
  <c r="D19" i="1"/>
  <c r="C19" i="1"/>
  <c r="E18" i="1"/>
  <c r="E17" i="1"/>
  <c r="D16" i="1"/>
  <c r="C16" i="1"/>
  <c r="E15" i="1"/>
  <c r="E14" i="1"/>
  <c r="D13" i="1"/>
  <c r="C13" i="1"/>
  <c r="D12" i="1"/>
  <c r="E12" i="1" s="1"/>
  <c r="D11" i="1"/>
  <c r="E11" i="1" s="1"/>
  <c r="C10" i="1"/>
  <c r="C8" i="1"/>
  <c r="E8" i="1" s="1"/>
  <c r="E7" i="1"/>
  <c r="E6" i="1"/>
  <c r="C5" i="1"/>
  <c r="E5" i="1" s="1"/>
  <c r="D4" i="1"/>
  <c r="E24" i="1" l="1"/>
  <c r="E13" i="1"/>
  <c r="E35" i="1"/>
  <c r="E19" i="1"/>
  <c r="C4" i="1"/>
  <c r="C22" i="1" s="1"/>
  <c r="C33" i="1" s="1"/>
  <c r="C39" i="1" s="1"/>
  <c r="C43" i="1" s="1"/>
  <c r="D10" i="1"/>
  <c r="D22" i="1" s="1"/>
  <c r="E4" i="1"/>
  <c r="E16" i="1"/>
  <c r="D35" i="10"/>
  <c r="E35" i="10" s="1"/>
  <c r="S36" i="8"/>
  <c r="C22" i="10"/>
  <c r="C33" i="10" s="1"/>
  <c r="C39" i="10" s="1"/>
  <c r="C42" i="10"/>
  <c r="E42" i="10" s="1"/>
  <c r="E8" i="10"/>
  <c r="E4" i="10"/>
  <c r="D10" i="10"/>
  <c r="D46" i="1"/>
  <c r="D42" i="1"/>
  <c r="C46" i="1" l="1"/>
  <c r="D33" i="1"/>
  <c r="D39" i="1" s="1"/>
  <c r="E22" i="1"/>
  <c r="E10" i="1"/>
  <c r="C42" i="1"/>
  <c r="E42" i="1" s="1"/>
  <c r="E10" i="10"/>
  <c r="D22" i="10"/>
  <c r="E46" i="1"/>
  <c r="E33" i="1" l="1"/>
  <c r="E22" i="10"/>
  <c r="D33" i="10"/>
  <c r="D43" i="1" l="1"/>
  <c r="E43" i="1" s="1"/>
  <c r="D45" i="1"/>
  <c r="E39" i="1"/>
  <c r="D39" i="10"/>
  <c r="E39" i="10" s="1"/>
  <c r="E33" i="10"/>
</calcChain>
</file>

<file path=xl/sharedStrings.xml><?xml version="1.0" encoding="utf-8"?>
<sst xmlns="http://schemas.openxmlformats.org/spreadsheetml/2006/main" count="721" uniqueCount="202">
  <si>
    <t>Maksutulud</t>
  </si>
  <si>
    <t>Tulud kaupade ja teenuste müügist</t>
  </si>
  <si>
    <t>3500, 352</t>
  </si>
  <si>
    <t>Saadavad toetused tegevuskuludeks</t>
  </si>
  <si>
    <t>3825, 388</t>
  </si>
  <si>
    <t xml:space="preserve">Muud tegevustulud </t>
  </si>
  <si>
    <t>01-02</t>
  </si>
  <si>
    <t>Valitsemine</t>
  </si>
  <si>
    <t>40,41,4500,452</t>
  </si>
  <si>
    <t>Antavad toetused tegevuskuludeks</t>
  </si>
  <si>
    <t>50,55,60</t>
  </si>
  <si>
    <t>Muud tegevuskulud</t>
  </si>
  <si>
    <t>03-06</t>
  </si>
  <si>
    <t>Majandusvaldkond</t>
  </si>
  <si>
    <t>07-10</t>
  </si>
  <si>
    <t>Kultuuri-, haridus- ja sotsiaalvaldkond</t>
  </si>
  <si>
    <t>PÕHITEGEVUSE TULEM</t>
  </si>
  <si>
    <t> INVESTEERIMISTEGEVUS KOKKU</t>
  </si>
  <si>
    <t>Põhivara müük</t>
  </si>
  <si>
    <t xml:space="preserve">Põhivara soetus </t>
  </si>
  <si>
    <t>Põhivara soetuseks saadav sihtfinantseerimine</t>
  </si>
  <si>
    <t>Põhivara soetuseks antav sihtfinantseerimine</t>
  </si>
  <si>
    <t>Osaluste soetamine</t>
  </si>
  <si>
    <t>Osaluste müük</t>
  </si>
  <si>
    <t>Finantstulud</t>
  </si>
  <si>
    <t>Finantskulud</t>
  </si>
  <si>
    <t>EELARVE TULEM</t>
  </si>
  <si>
    <t>FINANTSEERIMISTEGEVUS</t>
  </si>
  <si>
    <t>Kohustuste võtmine</t>
  </si>
  <si>
    <t>Kohustuste tasumine</t>
  </si>
  <si>
    <t>Likviidsete varade muutus</t>
  </si>
  <si>
    <t>Nõuete ja kohustuste saldo muutus</t>
  </si>
  <si>
    <t xml:space="preserve">Eelarve tulude maht kokku </t>
  </si>
  <si>
    <t>Eelarve kulude maht kokku</t>
  </si>
  <si>
    <t>53 Viljandi Linnaraamatukogu</t>
  </si>
  <si>
    <t>27 Viljandi Kunstikool</t>
  </si>
  <si>
    <t>58 Viljandi Spordikeskus</t>
  </si>
  <si>
    <t>26 Viljandi Spordikool</t>
  </si>
  <si>
    <t>29 Viljandi Huvikool</t>
  </si>
  <si>
    <t>44 Viljandi Hoolekandekeskus</t>
  </si>
  <si>
    <t>42 Viljandi Päevakeskus</t>
  </si>
  <si>
    <t>L1192 Haldusamet</t>
  </si>
  <si>
    <t>82 Viljandi Linnahooldus</t>
  </si>
  <si>
    <t>13 Viljandi Lasteaed Krõllipesa</t>
  </si>
  <si>
    <t>15 Viljandi Lasteaed Männimäe</t>
  </si>
  <si>
    <t>28 Viljandi Muusikakool</t>
  </si>
  <si>
    <t>48 Viljandi Kesklinna Kool</t>
  </si>
  <si>
    <t>14 Viljandi Lasteaed Karlsson</t>
  </si>
  <si>
    <t>16 Viljandi Kesklinna Lasteaed</t>
  </si>
  <si>
    <t>20 Viljandi Kaare Kool</t>
  </si>
  <si>
    <t>47 Viljandi Jakobsoni Kool</t>
  </si>
  <si>
    <t>49 Viljandi Paalalinna Kool</t>
  </si>
  <si>
    <t>54 Sakala Keskus - Kultuuritöö</t>
  </si>
  <si>
    <t>55 Sakala Keskus - Kondase Keskus</t>
  </si>
  <si>
    <t>56 Sakala Keskus - Noorsootöö</t>
  </si>
  <si>
    <t>94 Sakala Keskus - Vana Veetorn</t>
  </si>
  <si>
    <t>L1100 Linnapea</t>
  </si>
  <si>
    <t>59 Sakala Keskus - Lauluväljak</t>
  </si>
  <si>
    <t>L1150 Haridus- ja kultuuriamet</t>
  </si>
  <si>
    <t>L1170 Kantselei</t>
  </si>
  <si>
    <t>L1180 Viljandi Linnavolikogu</t>
  </si>
  <si>
    <t>L1200 Arhitektuuriamet</t>
  </si>
  <si>
    <t>L1210 Rahandusamet</t>
  </si>
  <si>
    <t>L1220 Sotsiaalamet</t>
  </si>
  <si>
    <t>Osakonna nimetus</t>
  </si>
  <si>
    <t>Kokku</t>
  </si>
  <si>
    <t>II lugemine</t>
  </si>
  <si>
    <t>I lugemine</t>
  </si>
  <si>
    <t>muudatus</t>
  </si>
  <si>
    <r>
      <t>Linnavolikogu poolt kinnitatavas struktuuris eelarvetabel</t>
    </r>
    <r>
      <rPr>
        <sz val="10"/>
        <color rgb="FF000000"/>
        <rFont val="Times New Roman"/>
        <family val="1"/>
      </rPr>
      <t>, eurodes:</t>
    </r>
  </si>
  <si>
    <t>lugemiste vaheline muutus</t>
  </si>
  <si>
    <t>Valdkonnad ja kontogrupid</t>
  </si>
  <si>
    <t>Kirje nimetus</t>
  </si>
  <si>
    <t>Eelarve täiseurodes</t>
  </si>
  <si>
    <r>
      <t> </t>
    </r>
    <r>
      <rPr>
        <b/>
        <sz val="9"/>
        <color rgb="FF000000"/>
        <rFont val="Times New Roman"/>
        <family val="1"/>
      </rPr>
      <t>PÕHITEGEVUSE TULUD KOKKU</t>
    </r>
  </si>
  <si>
    <r>
      <t> </t>
    </r>
    <r>
      <rPr>
        <b/>
        <sz val="9"/>
        <color rgb="FF000000"/>
        <rFont val="Times New Roman"/>
        <family val="1"/>
      </rPr>
      <t>PÕHITEGEVUSE KULUD KOKKU</t>
    </r>
  </si>
  <si>
    <t>raha jääk</t>
  </si>
  <si>
    <t>reservfond 0,75% tuludest</t>
  </si>
  <si>
    <t>58</t>
  </si>
  <si>
    <t>Viljandi Spordikeskus</t>
  </si>
  <si>
    <t>L1192</t>
  </si>
  <si>
    <t>Haldusamet</t>
  </si>
  <si>
    <t>L1200</t>
  </si>
  <si>
    <t>Arhitektuuriamet</t>
  </si>
  <si>
    <t>41 - toetused füüsilistele isikutele</t>
  </si>
  <si>
    <t>55 - majandamiskulud</t>
  </si>
  <si>
    <t>50 - tööjõukulud</t>
  </si>
  <si>
    <t>kokku</t>
  </si>
  <si>
    <t>60 - muud tegevuskulud</t>
  </si>
  <si>
    <t xml:space="preserve">45 - muud toetused </t>
  </si>
  <si>
    <t>Muudatus</t>
  </si>
  <si>
    <t>37 Sakala Keskus - Viljandi Nukuteater</t>
  </si>
  <si>
    <t>43 Viljandi Laste ja Perede Tugikeskus</t>
  </si>
  <si>
    <t>Investeerimistegevuse objektid - koondnimekiri</t>
  </si>
  <si>
    <t>2026 eelarve  I lugemine kokku</t>
  </si>
  <si>
    <t>Muutus</t>
  </si>
  <si>
    <t>Kokku investeerimistegevuse kulud</t>
  </si>
  <si>
    <t>01 Üldised valitsussektori teenused</t>
  </si>
  <si>
    <t>650100 Intressi-, viivise- ja kohustistasu kulu võetud laenudelt</t>
  </si>
  <si>
    <t>650200 Intressi-, viivise- ja kohustistasu kulu kapitalirendilt</t>
  </si>
  <si>
    <t>04 Majandus</t>
  </si>
  <si>
    <t>KU174 Tänavate rekonstrueerimine</t>
  </si>
  <si>
    <t>KU191 Teede investeeringud</t>
  </si>
  <si>
    <t>KU19T Kõnniteede rekonstrueerimine</t>
  </si>
  <si>
    <t>KU19T Kõnniteede rekonstrueerimine, teed soetusmaksumuses</t>
  </si>
  <si>
    <t>KU19T Kõnniteede rekonstrueerimine, muud rajatised soetusmaksumuses</t>
  </si>
  <si>
    <t>KU19T Kõnniteede rekonstrueerimine, lõpetamata ehitused ja etapiviisilised soetused</t>
  </si>
  <si>
    <t>KU902 Roo tänava parklat ümbritseva taristu projekteerimine ja ehitamine</t>
  </si>
  <si>
    <t>KU233 Investeeringute reserv, muud rajatised soetusmaksumuses</t>
  </si>
  <si>
    <t>KU233 Investeeringute reserv, lõpetamata ehitused ja etapiviisilised soetused</t>
  </si>
  <si>
    <t>155910 Ordulinnuse külastuskeskkonna ja teenuse arendamine</t>
  </si>
  <si>
    <t xml:space="preserve">440000 tulude ja kulude eemaldamine, kuna omaosalus viidi reservi </t>
  </si>
  <si>
    <t>KU909 Jakobsoni tänava rekonstrueerimine</t>
  </si>
  <si>
    <t xml:space="preserve">155910 Uueveski, Peetrimõisa, kesklinna piirkonda lasteaia ehitamine </t>
  </si>
  <si>
    <t xml:space="preserve">155910 Järve tänava kergliiklustee (meede 16.7) </t>
  </si>
  <si>
    <t>05 Keskkonnakaitse</t>
  </si>
  <si>
    <t>KU257 Jäätmejaama kaasajastamine, Jäätmehoolduse korraldamine</t>
  </si>
  <si>
    <t>KU265 Sadevete kanalisatsiooni hooldus</t>
  </si>
  <si>
    <t>155109 Muud rajatised soetusmaksumuses</t>
  </si>
  <si>
    <t>06 Elamu- ja kommunaalmajandus</t>
  </si>
  <si>
    <t>KU307 Tänavavalgustuse rekonstrueerimine</t>
  </si>
  <si>
    <t>KU292 Korteriühistute toetamine - Õue ja haljasalad korda</t>
  </si>
  <si>
    <t>08 Vaba aeg, kultuur, religioon</t>
  </si>
  <si>
    <t>KU790 Kaasava eelarve menetluse tulemusel rajatav objekt</t>
  </si>
  <si>
    <t>155910 Viljandi Spordihoone vana osa energiatõhusustööd (meede 33.2)</t>
  </si>
  <si>
    <t>155910 Viljandi järve ääre tervisesporditaristu arendamine 2023-2026</t>
  </si>
  <si>
    <t>2024 täitmine</t>
  </si>
  <si>
    <t>2025 II lisaeelarve kokku</t>
  </si>
  <si>
    <t>2026 eelarve eelnõu</t>
  </si>
  <si>
    <t>2026 vs 2025</t>
  </si>
  <si>
    <t>2026 vs 2025 (%)</t>
  </si>
  <si>
    <r>
      <t> </t>
    </r>
    <r>
      <rPr>
        <b/>
        <sz val="9"/>
        <color rgb="FF000000"/>
        <rFont val="Times New Roman"/>
        <family val="1"/>
        <charset val="186"/>
      </rPr>
      <t>PÕHITEGEVUSE TULUD KOKKU</t>
    </r>
  </si>
  <si>
    <r>
      <t> </t>
    </r>
    <r>
      <rPr>
        <b/>
        <sz val="9"/>
        <color rgb="FF000000"/>
        <rFont val="Times New Roman"/>
        <family val="1"/>
        <charset val="186"/>
      </rPr>
      <t>PÕHITEGEVUSE KULUD KOKKU</t>
    </r>
  </si>
  <si>
    <t>Põhitedevuse kulud</t>
  </si>
  <si>
    <t>Tööjõukulud</t>
  </si>
  <si>
    <t>Majandamiskulud</t>
  </si>
  <si>
    <t>muud tegevuskulud</t>
  </si>
  <si>
    <t>sh antavad toetused</t>
  </si>
  <si>
    <t>sh muud tegevuskulud</t>
  </si>
  <si>
    <t>1.</t>
  </si>
  <si>
    <t>2.</t>
  </si>
  <si>
    <t>3.</t>
  </si>
  <si>
    <t>2026  eelarve II lugemine  kokku</t>
  </si>
  <si>
    <t>Kirje</t>
  </si>
  <si>
    <t>Summa</t>
  </si>
  <si>
    <t>Kontoplaan</t>
  </si>
  <si>
    <t>Kontoplaan nimetus</t>
  </si>
  <si>
    <t>Osakonnad</t>
  </si>
  <si>
    <t>Osakonnad nimetus</t>
  </si>
  <si>
    <t>Tegevusalad</t>
  </si>
  <si>
    <t>Tegevusalad nimetus</t>
  </si>
  <si>
    <t>Kuluobjektid</t>
  </si>
  <si>
    <t>Kuluobjektid nimetus</t>
  </si>
  <si>
    <t>Projekt</t>
  </si>
  <si>
    <t>Projekt nimetus</t>
  </si>
  <si>
    <t>Tegevussuunad</t>
  </si>
  <si>
    <t>Tegevussuunad nimetus</t>
  </si>
  <si>
    <t>Projekti summa täpsustamine, tunnuste lisamine</t>
  </si>
  <si>
    <t>350200</t>
  </si>
  <si>
    <t>Kodumaine sihtfinantseerimine põhivara soetuseks</t>
  </si>
  <si>
    <t>04510</t>
  </si>
  <si>
    <t>Maanteetransport</t>
  </si>
  <si>
    <t>0016</t>
  </si>
  <si>
    <t>Ühistranspordi ligipääsetavuse parandamiseks KOV-dele</t>
  </si>
  <si>
    <t>KU19T</t>
  </si>
  <si>
    <t>Kõnniteede rekonstrueerimine</t>
  </si>
  <si>
    <t>Harrastuskalapüügi projekti toetus paadisildadele</t>
  </si>
  <si>
    <t>05400</t>
  </si>
  <si>
    <t>Bioloogilise mitmekesisuse ja maastiku kaitse</t>
  </si>
  <si>
    <t>0014</t>
  </si>
  <si>
    <t>Keskkonnasäästlikku harrastuskalapüüki toetava taristu arendamine Viljandi järvel</t>
  </si>
  <si>
    <t>Ordulinnuse külastuskeskkonna ja teenuste arendamine (riiklik toetus Regionaal- ja Põllumajandusministeerium)</t>
  </si>
  <si>
    <t>35020008</t>
  </si>
  <si>
    <t>Regionaal- ja Põllumajandusministeerium</t>
  </si>
  <si>
    <t>04730</t>
  </si>
  <si>
    <t>Turism</t>
  </si>
  <si>
    <t>PR555</t>
  </si>
  <si>
    <t>Viljandimaa linnuste külastuskeskus</t>
  </si>
  <si>
    <t>Toetus kohalikele omavalitsustele ühistranspordi ligipääsetavuse parandamiseks</t>
  </si>
  <si>
    <t>08102</t>
  </si>
  <si>
    <t>Sporditegevus</t>
  </si>
  <si>
    <t>Viljandi Spordihoone vana osa energiatõhusustööd (meede 33.2)</t>
  </si>
  <si>
    <t>9645</t>
  </si>
  <si>
    <t>KVHA Vaksali 4 Spordihoone vana osa</t>
  </si>
  <si>
    <t>58002</t>
  </si>
  <si>
    <t>Vaksali 4 SH vana osa rekonstrueerimine</t>
  </si>
  <si>
    <t>Järve tänava kergliiklustee (meede16.7)</t>
  </si>
  <si>
    <t>0017</t>
  </si>
  <si>
    <t>Järve tänava kergliiklustee</t>
  </si>
  <si>
    <t>Viljandi jäätmejaama rekonstrueerimine (meede 12.2)</t>
  </si>
  <si>
    <t>05100</t>
  </si>
  <si>
    <t>Jäätmekäitlus</t>
  </si>
  <si>
    <t>KU257</t>
  </si>
  <si>
    <t>Jäätmejaama kaasajastamine, Jäätmehoolduse korraldamine</t>
  </si>
  <si>
    <t>vahe</t>
  </si>
  <si>
    <t>konto 381100</t>
  </si>
  <si>
    <t>tulu maa müügist</t>
  </si>
  <si>
    <t>Kokku saadavad toetused</t>
  </si>
  <si>
    <t>Saadavad toetused investeeringuteks</t>
  </si>
  <si>
    <t xml:space="preserve">2026 eelarve kokku </t>
  </si>
  <si>
    <t>2026 eelarve  II lugemine kokku</t>
  </si>
  <si>
    <t>2026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</si>
</sst>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Aptos Narrow"/>
      <family val="2"/>
      <charset val="186"/>
      <scheme val="minor"/>
    </font>
    <font>
      <sz val="11"/>
      <name val="Arial"/>
      <family val="1"/>
    </font>
    <font>
      <sz val="11"/>
      <name val="Aptos Narrow"/>
      <family val="2"/>
      <charset val="186"/>
      <scheme val="minor"/>
    </font>
    <font>
      <sz val="11"/>
      <name val="Arial"/>
      <family val="1"/>
      <charset val="1"/>
    </font>
    <font>
      <b/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sz val="12"/>
      <color theme="1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charset val="186"/>
      <scheme val="minor"/>
    </font>
    <font>
      <sz val="11"/>
      <color rgb="FF00B0F0"/>
      <name val="Aptos Narrow"/>
      <family val="2"/>
      <charset val="186"/>
      <scheme val="minor"/>
    </font>
    <font>
      <sz val="11"/>
      <color rgb="FF7030A0"/>
      <name val="Aptos Narrow"/>
      <family val="2"/>
      <charset val="186"/>
      <scheme val="minor"/>
    </font>
    <font>
      <sz val="11"/>
      <color rgb="FFC00000"/>
      <name val="Aptos Narrow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10"/>
      <color theme="1"/>
      <name val="Aptos Narrow"/>
      <family val="2"/>
      <charset val="186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</fills>
  <borders count="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4" fillId="0" borderId="0"/>
  </cellStyleXfs>
  <cellXfs count="124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0" fillId="0" borderId="0" xfId="0" applyNumberFormat="1"/>
    <xf numFmtId="3" fontId="5" fillId="2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0" xfId="1"/>
    <xf numFmtId="0" fontId="15" fillId="0" borderId="0" xfId="3" applyFont="1"/>
    <xf numFmtId="0" fontId="16" fillId="0" borderId="0" xfId="3" applyFont="1"/>
    <xf numFmtId="0" fontId="17" fillId="0" borderId="0" xfId="0" applyFont="1"/>
    <xf numFmtId="0" fontId="18" fillId="0" borderId="0" xfId="1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/>
    <xf numFmtId="1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5" xfId="0" applyBorder="1" applyAlignment="1">
      <alignment wrapText="1"/>
    </xf>
    <xf numFmtId="3" fontId="0" fillId="0" borderId="0" xfId="0" applyNumberFormat="1" applyBorder="1"/>
    <xf numFmtId="0" fontId="0" fillId="0" borderId="0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5" xfId="0" applyBorder="1"/>
    <xf numFmtId="0" fontId="0" fillId="0" borderId="6" xfId="0" applyBorder="1"/>
    <xf numFmtId="0" fontId="21" fillId="0" borderId="0" xfId="0" applyFont="1" applyBorder="1" applyAlignment="1">
      <alignment wrapText="1"/>
    </xf>
    <xf numFmtId="0" fontId="21" fillId="0" borderId="0" xfId="0" applyNumberFormat="1" applyFont="1" applyBorder="1"/>
    <xf numFmtId="0" fontId="21" fillId="0" borderId="0" xfId="0" applyFont="1" applyBorder="1"/>
    <xf numFmtId="3" fontId="21" fillId="0" borderId="6" xfId="0" applyNumberFormat="1" applyFont="1" applyBorder="1"/>
    <xf numFmtId="0" fontId="21" fillId="0" borderId="6" xfId="0" applyFont="1" applyBorder="1"/>
    <xf numFmtId="0" fontId="22" fillId="0" borderId="0" xfId="0" applyFont="1" applyBorder="1" applyAlignment="1">
      <alignment wrapText="1"/>
    </xf>
    <xf numFmtId="0" fontId="22" fillId="0" borderId="0" xfId="0" applyNumberFormat="1" applyFont="1" applyBorder="1"/>
    <xf numFmtId="0" fontId="22" fillId="0" borderId="0" xfId="0" applyFont="1" applyBorder="1"/>
    <xf numFmtId="3" fontId="22" fillId="0" borderId="6" xfId="0" applyNumberFormat="1" applyFont="1" applyBorder="1"/>
    <xf numFmtId="0" fontId="22" fillId="0" borderId="6" xfId="0" applyFont="1" applyBorder="1"/>
    <xf numFmtId="0" fontId="23" fillId="0" borderId="0" xfId="0" applyFont="1" applyBorder="1" applyAlignment="1">
      <alignment wrapText="1"/>
    </xf>
    <xf numFmtId="0" fontId="23" fillId="0" borderId="0" xfId="0" applyNumberFormat="1" applyFont="1" applyBorder="1"/>
    <xf numFmtId="0" fontId="23" fillId="0" borderId="0" xfId="0" applyFont="1" applyBorder="1"/>
    <xf numFmtId="3" fontId="23" fillId="0" borderId="6" xfId="0" applyNumberFormat="1" applyFont="1" applyBorder="1"/>
    <xf numFmtId="0" fontId="23" fillId="0" borderId="6" xfId="0" applyFont="1" applyBorder="1"/>
    <xf numFmtId="0" fontId="24" fillId="0" borderId="0" xfId="0" applyFont="1" applyBorder="1"/>
    <xf numFmtId="0" fontId="24" fillId="0" borderId="0" xfId="0" applyNumberFormat="1" applyFont="1" applyBorder="1"/>
    <xf numFmtId="3" fontId="24" fillId="0" borderId="6" xfId="0" applyNumberFormat="1" applyFont="1" applyBorder="1"/>
    <xf numFmtId="0" fontId="24" fillId="0" borderId="6" xfId="0" applyFont="1" applyBorder="1"/>
    <xf numFmtId="3" fontId="0" fillId="0" borderId="2" xfId="0" applyNumberFormat="1" applyBorder="1"/>
    <xf numFmtId="0" fontId="20" fillId="0" borderId="4" xfId="0" applyFont="1" applyBorder="1"/>
    <xf numFmtId="0" fontId="25" fillId="3" borderId="8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left" vertical="center"/>
    </xf>
    <xf numFmtId="3" fontId="25" fillId="3" borderId="8" xfId="0" applyNumberFormat="1" applyFont="1" applyFill="1" applyBorder="1" applyAlignment="1">
      <alignment horizontal="right" vertical="center"/>
    </xf>
    <xf numFmtId="0" fontId="19" fillId="0" borderId="8" xfId="0" applyFont="1" applyBorder="1"/>
    <xf numFmtId="3" fontId="19" fillId="0" borderId="8" xfId="0" applyNumberFormat="1" applyFont="1" applyBorder="1"/>
    <xf numFmtId="3" fontId="19" fillId="0" borderId="8" xfId="3" applyNumberFormat="1" applyFont="1" applyBorder="1"/>
    <xf numFmtId="0" fontId="19" fillId="0" borderId="8" xfId="3" applyFont="1" applyBorder="1"/>
    <xf numFmtId="0" fontId="19" fillId="0" borderId="8" xfId="0" applyFont="1" applyBorder="1" applyAlignment="1">
      <alignment horizontal="left" vertical="center"/>
    </xf>
    <xf numFmtId="3" fontId="19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19" fillId="0" borderId="0" xfId="3" applyFont="1"/>
    <xf numFmtId="0" fontId="19" fillId="0" borderId="8" xfId="0" applyFont="1" applyBorder="1" applyAlignment="1">
      <alignment horizontal="left" vertical="center" wrapText="1"/>
    </xf>
    <xf numFmtId="3" fontId="19" fillId="0" borderId="5" xfId="0" applyNumberFormat="1" applyFont="1" applyFill="1" applyBorder="1" applyAlignment="1">
      <alignment horizontal="right" vertical="center"/>
    </xf>
    <xf numFmtId="3" fontId="19" fillId="0" borderId="0" xfId="3" applyNumberFormat="1" applyFont="1"/>
    <xf numFmtId="0" fontId="4" fillId="2" borderId="8" xfId="1" applyFont="1" applyFill="1" applyBorder="1" applyAlignment="1">
      <alignment horizontal="left" vertical="center"/>
    </xf>
    <xf numFmtId="3" fontId="5" fillId="2" borderId="8" xfId="1" applyNumberFormat="1" applyFont="1" applyFill="1" applyBorder="1" applyAlignment="1">
      <alignment horizontal="right" vertical="center"/>
    </xf>
    <xf numFmtId="0" fontId="6" fillId="0" borderId="8" xfId="1" applyFont="1" applyBorder="1" applyAlignment="1">
      <alignment horizontal="left" vertical="center"/>
    </xf>
    <xf numFmtId="3" fontId="6" fillId="0" borderId="8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3" fontId="11" fillId="2" borderId="8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9" fillId="0" borderId="8" xfId="0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27" fillId="0" borderId="0" xfId="0" applyFont="1"/>
    <xf numFmtId="0" fontId="5" fillId="3" borderId="8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right" vertical="center"/>
    </xf>
    <xf numFmtId="9" fontId="25" fillId="3" borderId="8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3" fontId="13" fillId="0" borderId="8" xfId="1" applyNumberFormat="1" applyFont="1" applyBorder="1" applyAlignment="1">
      <alignment horizontal="right" vertical="center"/>
    </xf>
    <xf numFmtId="9" fontId="25" fillId="0" borderId="8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3" fontId="25" fillId="0" borderId="8" xfId="0" applyNumberFormat="1" applyFont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25" fillId="3" borderId="8" xfId="0" applyFont="1" applyFill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3" fontId="11" fillId="0" borderId="8" xfId="0" applyNumberFormat="1" applyFont="1" applyBorder="1" applyAlignment="1">
      <alignment horizontal="right" vertical="center"/>
    </xf>
    <xf numFmtId="16" fontId="10" fillId="2" borderId="8" xfId="0" quotePrefix="1" applyNumberFormat="1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right" vertical="center"/>
    </xf>
    <xf numFmtId="3" fontId="13" fillId="0" borderId="8" xfId="0" applyNumberFormat="1" applyFont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6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</cellXfs>
  <cellStyles count="4">
    <cellStyle name="Normaallaad" xfId="0" builtinId="0"/>
    <cellStyle name="Normaallaad 2" xfId="1"/>
    <cellStyle name="Normaallaad 3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138"/>
  <sheetViews>
    <sheetView tabSelected="1" topLeftCell="A85" zoomScaleNormal="100" workbookViewId="0">
      <selection activeCell="A97" sqref="A97:C138"/>
    </sheetView>
  </sheetViews>
  <sheetFormatPr defaultColWidth="8.6640625" defaultRowHeight="14"/>
  <cols>
    <col min="1" max="1" width="13.58203125" style="1" customWidth="1"/>
    <col min="2" max="2" width="29.6640625" style="1" customWidth="1"/>
    <col min="3" max="3" width="13" style="1" customWidth="1"/>
    <col min="4" max="4" width="12.1640625" style="1" customWidth="1"/>
    <col min="5" max="5" width="13.1640625" style="1" customWidth="1"/>
    <col min="6" max="9" width="8.6640625" style="1"/>
    <col min="10" max="10" width="26.4140625" style="1" customWidth="1"/>
    <col min="11" max="11" width="29.5" style="1" customWidth="1"/>
    <col min="12" max="12" width="11.4140625" style="1" customWidth="1"/>
    <col min="13" max="16384" width="8.6640625" style="1"/>
  </cols>
  <sheetData>
    <row r="1" spans="1:12">
      <c r="A1" s="14" t="s">
        <v>69</v>
      </c>
      <c r="B1"/>
      <c r="C1"/>
      <c r="D1"/>
      <c r="E1"/>
      <c r="J1" s="14" t="s">
        <v>69</v>
      </c>
      <c r="K1"/>
      <c r="L1"/>
    </row>
    <row r="2" spans="1:12" ht="14" customHeight="1">
      <c r="A2" s="113"/>
      <c r="B2" s="113"/>
      <c r="C2" s="79" t="s">
        <v>67</v>
      </c>
      <c r="D2" s="79" t="s">
        <v>66</v>
      </c>
      <c r="E2" s="114" t="s">
        <v>70</v>
      </c>
      <c r="J2" s="113"/>
      <c r="K2" s="113"/>
      <c r="L2" s="110" t="s">
        <v>201</v>
      </c>
    </row>
    <row r="3" spans="1:12" ht="23">
      <c r="A3" s="70" t="s">
        <v>71</v>
      </c>
      <c r="B3" s="78" t="s">
        <v>72</v>
      </c>
      <c r="C3" s="79" t="s">
        <v>73</v>
      </c>
      <c r="D3" s="79" t="s">
        <v>73</v>
      </c>
      <c r="E3" s="114"/>
      <c r="J3" s="70" t="s">
        <v>71</v>
      </c>
      <c r="K3" s="112" t="s">
        <v>72</v>
      </c>
      <c r="L3" s="110" t="s">
        <v>73</v>
      </c>
    </row>
    <row r="4" spans="1:12" ht="13" customHeight="1">
      <c r="A4" s="115" t="s">
        <v>74</v>
      </c>
      <c r="B4" s="115"/>
      <c r="C4" s="72">
        <f>SUM(C5:C8)</f>
        <v>38980967</v>
      </c>
      <c r="D4" s="72">
        <f>SUM(D5:D8)</f>
        <v>39558634</v>
      </c>
      <c r="E4" s="72">
        <f>D4-C4</f>
        <v>577667</v>
      </c>
      <c r="J4" s="115" t="s">
        <v>74</v>
      </c>
      <c r="K4" s="115"/>
      <c r="L4" s="72">
        <f>SUM(L5:L8)</f>
        <v>39558634</v>
      </c>
    </row>
    <row r="5" spans="1:12" ht="13" customHeight="1">
      <c r="A5" s="73">
        <v>30</v>
      </c>
      <c r="B5" s="74" t="s">
        <v>0</v>
      </c>
      <c r="C5" s="58">
        <f>22912282</f>
        <v>22912282</v>
      </c>
      <c r="D5" s="76">
        <v>22950282</v>
      </c>
      <c r="E5" s="76">
        <f>D5-C5</f>
        <v>38000</v>
      </c>
      <c r="J5" s="73">
        <v>30</v>
      </c>
      <c r="K5" s="74" t="s">
        <v>0</v>
      </c>
      <c r="L5" s="76">
        <v>22950282</v>
      </c>
    </row>
    <row r="6" spans="1:12" ht="13" customHeight="1">
      <c r="A6" s="73">
        <v>32</v>
      </c>
      <c r="B6" s="74" t="s">
        <v>1</v>
      </c>
      <c r="C6" s="58">
        <v>4995315</v>
      </c>
      <c r="D6" s="76">
        <v>4997940</v>
      </c>
      <c r="E6" s="76">
        <f t="shared" ref="E6:E43" si="0">D6-C6</f>
        <v>2625</v>
      </c>
      <c r="J6" s="73">
        <v>32</v>
      </c>
      <c r="K6" s="74" t="s">
        <v>1</v>
      </c>
      <c r="L6" s="76">
        <v>4997940</v>
      </c>
    </row>
    <row r="7" spans="1:12" ht="13" customHeight="1">
      <c r="A7" s="73" t="s">
        <v>2</v>
      </c>
      <c r="B7" s="74" t="s">
        <v>3</v>
      </c>
      <c r="C7" s="58">
        <v>11009870</v>
      </c>
      <c r="D7" s="76">
        <v>11546912</v>
      </c>
      <c r="E7" s="76">
        <f t="shared" si="0"/>
        <v>537042</v>
      </c>
      <c r="J7" s="73" t="s">
        <v>2</v>
      </c>
      <c r="K7" s="74" t="s">
        <v>3</v>
      </c>
      <c r="L7" s="76">
        <v>11546912</v>
      </c>
    </row>
    <row r="8" spans="1:12" ht="13" customHeight="1">
      <c r="A8" s="73" t="s">
        <v>4</v>
      </c>
      <c r="B8" s="74" t="s">
        <v>5</v>
      </c>
      <c r="C8" s="58">
        <f>63500</f>
        <v>63500</v>
      </c>
      <c r="D8" s="76">
        <v>63500</v>
      </c>
      <c r="E8" s="76">
        <f t="shared" si="0"/>
        <v>0</v>
      </c>
      <c r="J8" s="73" t="s">
        <v>4</v>
      </c>
      <c r="K8" s="74" t="s">
        <v>5</v>
      </c>
      <c r="L8" s="76">
        <v>63500</v>
      </c>
    </row>
    <row r="9" spans="1:12" ht="13" customHeight="1">
      <c r="A9" s="74"/>
      <c r="B9" s="74"/>
      <c r="C9" s="103"/>
      <c r="D9" s="103"/>
      <c r="E9" s="103"/>
      <c r="J9" s="74"/>
      <c r="K9" s="74"/>
      <c r="L9" s="103"/>
    </row>
    <row r="10" spans="1:12" ht="13" customHeight="1">
      <c r="A10" s="115" t="s">
        <v>75</v>
      </c>
      <c r="B10" s="115"/>
      <c r="C10" s="72">
        <f>C11+C12</f>
        <v>36041570</v>
      </c>
      <c r="D10" s="72">
        <f>D11+D12</f>
        <v>37306557</v>
      </c>
      <c r="E10" s="72">
        <f>D10-C10</f>
        <v>1264987</v>
      </c>
      <c r="J10" s="115" t="s">
        <v>75</v>
      </c>
      <c r="K10" s="115"/>
      <c r="L10" s="72">
        <f>L11+L12</f>
        <v>37306557</v>
      </c>
    </row>
    <row r="11" spans="1:12" ht="13" customHeight="1">
      <c r="A11" s="74"/>
      <c r="B11" s="104" t="s">
        <v>137</v>
      </c>
      <c r="C11" s="93">
        <v>3838502</v>
      </c>
      <c r="D11" s="105">
        <f>D14+D17+D20</f>
        <v>3886531</v>
      </c>
      <c r="E11" s="105">
        <f>D11-C11</f>
        <v>48029</v>
      </c>
      <c r="J11" s="74"/>
      <c r="K11" s="104" t="s">
        <v>137</v>
      </c>
      <c r="L11" s="105">
        <f>L14+L17+L20</f>
        <v>3886531</v>
      </c>
    </row>
    <row r="12" spans="1:12" ht="13" customHeight="1">
      <c r="A12" s="74"/>
      <c r="B12" s="104" t="s">
        <v>138</v>
      </c>
      <c r="C12" s="93">
        <v>32203068</v>
      </c>
      <c r="D12" s="105">
        <f>D15+D18+D21</f>
        <v>33420026</v>
      </c>
      <c r="E12" s="105">
        <f>D12-C12</f>
        <v>1216958</v>
      </c>
      <c r="J12" s="74"/>
      <c r="K12" s="104" t="s">
        <v>138</v>
      </c>
      <c r="L12" s="105">
        <f>L15+L18+L21</f>
        <v>33420026</v>
      </c>
    </row>
    <row r="13" spans="1:12" ht="13" customHeight="1">
      <c r="A13" s="106" t="s">
        <v>6</v>
      </c>
      <c r="B13" s="78" t="s">
        <v>7</v>
      </c>
      <c r="C13" s="72">
        <f>SUM(C14:C15)</f>
        <v>2358743</v>
      </c>
      <c r="D13" s="72">
        <f>SUM(D14:D15)</f>
        <v>2335139</v>
      </c>
      <c r="E13" s="72">
        <f>D13-C13</f>
        <v>-23604</v>
      </c>
      <c r="J13" s="106" t="s">
        <v>6</v>
      </c>
      <c r="K13" s="112" t="s">
        <v>7</v>
      </c>
      <c r="L13" s="72">
        <f>SUM(L14:L15)</f>
        <v>2335139</v>
      </c>
    </row>
    <row r="14" spans="1:12" ht="13" customHeight="1">
      <c r="A14" s="73" t="s">
        <v>8</v>
      </c>
      <c r="B14" s="74" t="s">
        <v>9</v>
      </c>
      <c r="C14" s="58">
        <v>88274</v>
      </c>
      <c r="D14" s="76">
        <v>88274</v>
      </c>
      <c r="E14" s="76">
        <f>D14-C14</f>
        <v>0</v>
      </c>
      <c r="J14" s="73" t="s">
        <v>8</v>
      </c>
      <c r="K14" s="74" t="s">
        <v>9</v>
      </c>
      <c r="L14" s="76">
        <v>88274</v>
      </c>
    </row>
    <row r="15" spans="1:12" ht="13" customHeight="1">
      <c r="A15" s="73" t="s">
        <v>10</v>
      </c>
      <c r="B15" s="74" t="s">
        <v>11</v>
      </c>
      <c r="C15" s="58">
        <v>2270469</v>
      </c>
      <c r="D15" s="76">
        <v>2246865</v>
      </c>
      <c r="E15" s="76">
        <f t="shared" si="0"/>
        <v>-23604</v>
      </c>
      <c r="J15" s="73" t="s">
        <v>10</v>
      </c>
      <c r="K15" s="74" t="s">
        <v>11</v>
      </c>
      <c r="L15" s="76">
        <v>2246865</v>
      </c>
    </row>
    <row r="16" spans="1:12" ht="13" customHeight="1">
      <c r="A16" s="106" t="s">
        <v>12</v>
      </c>
      <c r="B16" s="78" t="s">
        <v>13</v>
      </c>
      <c r="C16" s="72">
        <f>SUM(C17:C18)</f>
        <v>3573014</v>
      </c>
      <c r="D16" s="72">
        <f>SUM(D17:D18)</f>
        <v>3598414</v>
      </c>
      <c r="E16" s="72">
        <f t="shared" si="0"/>
        <v>25400</v>
      </c>
      <c r="J16" s="106" t="s">
        <v>12</v>
      </c>
      <c r="K16" s="112" t="s">
        <v>13</v>
      </c>
      <c r="L16" s="72">
        <f>SUM(L17:L18)</f>
        <v>3598414</v>
      </c>
    </row>
    <row r="17" spans="1:12" ht="13" customHeight="1">
      <c r="A17" s="73" t="s">
        <v>8</v>
      </c>
      <c r="B17" s="74" t="s">
        <v>9</v>
      </c>
      <c r="C17" s="58">
        <v>59560</v>
      </c>
      <c r="D17" s="76">
        <v>63900</v>
      </c>
      <c r="E17" s="76">
        <f t="shared" si="0"/>
        <v>4340</v>
      </c>
      <c r="J17" s="73" t="s">
        <v>8</v>
      </c>
      <c r="K17" s="74" t="s">
        <v>9</v>
      </c>
      <c r="L17" s="76">
        <v>63900</v>
      </c>
    </row>
    <row r="18" spans="1:12" ht="13" customHeight="1">
      <c r="A18" s="73" t="s">
        <v>10</v>
      </c>
      <c r="B18" s="74" t="s">
        <v>11</v>
      </c>
      <c r="C18" s="58">
        <v>3513454</v>
      </c>
      <c r="D18" s="76">
        <v>3534514</v>
      </c>
      <c r="E18" s="76">
        <f t="shared" si="0"/>
        <v>21060</v>
      </c>
      <c r="J18" s="73" t="s">
        <v>10</v>
      </c>
      <c r="K18" s="74" t="s">
        <v>11</v>
      </c>
      <c r="L18" s="76">
        <v>3534514</v>
      </c>
    </row>
    <row r="19" spans="1:12" ht="13" customHeight="1">
      <c r="A19" s="106" t="s">
        <v>14</v>
      </c>
      <c r="B19" s="78" t="s">
        <v>15</v>
      </c>
      <c r="C19" s="72">
        <f>SUM(C20:C21)</f>
        <v>30109813</v>
      </c>
      <c r="D19" s="72">
        <f>SUM(D20:D21)</f>
        <v>31373004</v>
      </c>
      <c r="E19" s="72">
        <f t="shared" si="0"/>
        <v>1263191</v>
      </c>
      <c r="J19" s="106" t="s">
        <v>14</v>
      </c>
      <c r="K19" s="112" t="s">
        <v>15</v>
      </c>
      <c r="L19" s="72">
        <f>SUM(L20:L21)</f>
        <v>31373004</v>
      </c>
    </row>
    <row r="20" spans="1:12" ht="13" customHeight="1">
      <c r="A20" s="73" t="s">
        <v>8</v>
      </c>
      <c r="B20" s="74" t="s">
        <v>9</v>
      </c>
      <c r="C20" s="58">
        <v>3690668</v>
      </c>
      <c r="D20" s="76">
        <v>3734357</v>
      </c>
      <c r="E20" s="76">
        <f t="shared" si="0"/>
        <v>43689</v>
      </c>
      <c r="J20" s="73" t="s">
        <v>8</v>
      </c>
      <c r="K20" s="74" t="s">
        <v>9</v>
      </c>
      <c r="L20" s="76">
        <v>3734357</v>
      </c>
    </row>
    <row r="21" spans="1:12" ht="13" customHeight="1">
      <c r="A21" s="73" t="s">
        <v>10</v>
      </c>
      <c r="B21" s="74" t="s">
        <v>11</v>
      </c>
      <c r="C21" s="58">
        <v>26419145</v>
      </c>
      <c r="D21" s="76">
        <v>27638647</v>
      </c>
      <c r="E21" s="76">
        <f t="shared" si="0"/>
        <v>1219502</v>
      </c>
      <c r="J21" s="73" t="s">
        <v>10</v>
      </c>
      <c r="K21" s="74" t="s">
        <v>11</v>
      </c>
      <c r="L21" s="76">
        <v>27638647</v>
      </c>
    </row>
    <row r="22" spans="1:12" ht="13" customHeight="1">
      <c r="A22" s="78"/>
      <c r="B22" s="78" t="s">
        <v>16</v>
      </c>
      <c r="C22" s="72">
        <f>C4-C10</f>
        <v>2939397</v>
      </c>
      <c r="D22" s="72">
        <f>D4-D10</f>
        <v>2252077</v>
      </c>
      <c r="E22" s="72">
        <f t="shared" si="0"/>
        <v>-687320</v>
      </c>
      <c r="J22" s="112"/>
      <c r="K22" s="112" t="s">
        <v>16</v>
      </c>
      <c r="L22" s="72">
        <f>L4-L10</f>
        <v>2252077</v>
      </c>
    </row>
    <row r="23" spans="1:12" ht="13" customHeight="1">
      <c r="A23" s="74"/>
      <c r="B23" s="74"/>
      <c r="C23" s="103"/>
      <c r="D23" s="103"/>
      <c r="E23" s="103"/>
      <c r="J23" s="74"/>
      <c r="K23" s="74"/>
      <c r="L23" s="103"/>
    </row>
    <row r="24" spans="1:12" ht="13" customHeight="1">
      <c r="A24" s="116" t="s">
        <v>17</v>
      </c>
      <c r="B24" s="116"/>
      <c r="C24" s="72">
        <f>SUM(C25:C32)</f>
        <v>-2650059</v>
      </c>
      <c r="D24" s="72">
        <f>SUM(D25:D32)</f>
        <v>-2805516</v>
      </c>
      <c r="E24" s="72">
        <f>D24-C24</f>
        <v>-155457</v>
      </c>
      <c r="J24" s="116" t="s">
        <v>17</v>
      </c>
      <c r="K24" s="116"/>
      <c r="L24" s="72">
        <f>SUM(L25:L32)</f>
        <v>-2805516</v>
      </c>
    </row>
    <row r="25" spans="1:12" ht="13" customHeight="1">
      <c r="A25" s="73">
        <v>381</v>
      </c>
      <c r="B25" s="74" t="s">
        <v>18</v>
      </c>
      <c r="C25" s="75">
        <v>0</v>
      </c>
      <c r="D25" s="76">
        <v>30000</v>
      </c>
      <c r="E25" s="76">
        <f>D25-C25</f>
        <v>30000</v>
      </c>
      <c r="J25" s="73">
        <v>381</v>
      </c>
      <c r="K25" s="74" t="s">
        <v>18</v>
      </c>
      <c r="L25" s="76">
        <v>30000</v>
      </c>
    </row>
    <row r="26" spans="1:12" ht="13" customHeight="1">
      <c r="A26" s="73">
        <v>15</v>
      </c>
      <c r="B26" s="74" t="s">
        <v>19</v>
      </c>
      <c r="C26" s="58">
        <v>-3711079</v>
      </c>
      <c r="D26" s="76">
        <v>-3931164</v>
      </c>
      <c r="E26" s="76">
        <f t="shared" si="0"/>
        <v>-220085</v>
      </c>
      <c r="J26" s="73">
        <v>15</v>
      </c>
      <c r="K26" s="74" t="s">
        <v>19</v>
      </c>
      <c r="L26" s="76">
        <v>-3931164</v>
      </c>
    </row>
    <row r="27" spans="1:12" ht="13" customHeight="1">
      <c r="A27" s="73">
        <v>3502</v>
      </c>
      <c r="B27" s="74" t="s">
        <v>20</v>
      </c>
      <c r="C27" s="58">
        <v>1830793</v>
      </c>
      <c r="D27" s="76">
        <v>1865421</v>
      </c>
      <c r="E27" s="76">
        <f t="shared" si="0"/>
        <v>34628</v>
      </c>
      <c r="J27" s="73">
        <v>3502</v>
      </c>
      <c r="K27" s="74" t="s">
        <v>20</v>
      </c>
      <c r="L27" s="76">
        <v>1865421</v>
      </c>
    </row>
    <row r="28" spans="1:12" ht="13" customHeight="1">
      <c r="A28" s="73">
        <v>4502</v>
      </c>
      <c r="B28" s="74" t="s">
        <v>21</v>
      </c>
      <c r="C28" s="58">
        <v>-290000</v>
      </c>
      <c r="D28" s="76">
        <v>-290000</v>
      </c>
      <c r="E28" s="76">
        <f t="shared" si="0"/>
        <v>0</v>
      </c>
      <c r="J28" s="73">
        <v>4502</v>
      </c>
      <c r="K28" s="74" t="s">
        <v>21</v>
      </c>
      <c r="L28" s="76">
        <v>-290000</v>
      </c>
    </row>
    <row r="29" spans="1:12" s="2" customFormat="1" ht="13" customHeight="1">
      <c r="A29" s="73">
        <v>1501</v>
      </c>
      <c r="B29" s="74" t="s">
        <v>22</v>
      </c>
      <c r="C29" s="75">
        <v>0</v>
      </c>
      <c r="D29" s="76">
        <v>0</v>
      </c>
      <c r="E29" s="76">
        <f t="shared" si="0"/>
        <v>0</v>
      </c>
      <c r="J29" s="73">
        <v>1501</v>
      </c>
      <c r="K29" s="74" t="s">
        <v>22</v>
      </c>
      <c r="L29" s="76">
        <v>0</v>
      </c>
    </row>
    <row r="30" spans="1:12" s="2" customFormat="1" ht="13" hidden="1" customHeight="1">
      <c r="A30" s="73">
        <v>1502</v>
      </c>
      <c r="B30" s="74" t="s">
        <v>23</v>
      </c>
      <c r="C30" s="75">
        <v>0</v>
      </c>
      <c r="D30" s="76"/>
      <c r="E30" s="76">
        <f t="shared" si="0"/>
        <v>0</v>
      </c>
      <c r="J30" s="73">
        <v>1502</v>
      </c>
      <c r="K30" s="74" t="s">
        <v>23</v>
      </c>
      <c r="L30" s="76"/>
    </row>
    <row r="31" spans="1:12" ht="13" customHeight="1">
      <c r="A31" s="73">
        <v>655</v>
      </c>
      <c r="B31" s="74" t="s">
        <v>24</v>
      </c>
      <c r="C31" s="58">
        <v>5000</v>
      </c>
      <c r="D31" s="76">
        <v>5000</v>
      </c>
      <c r="E31" s="76">
        <f t="shared" si="0"/>
        <v>0</v>
      </c>
      <c r="J31" s="73">
        <v>655</v>
      </c>
      <c r="K31" s="74" t="s">
        <v>24</v>
      </c>
      <c r="L31" s="76">
        <v>5000</v>
      </c>
    </row>
    <row r="32" spans="1:12" ht="13" customHeight="1">
      <c r="A32" s="73">
        <v>650</v>
      </c>
      <c r="B32" s="74" t="s">
        <v>25</v>
      </c>
      <c r="C32" s="58">
        <v>-484773</v>
      </c>
      <c r="D32" s="58">
        <v>-484773</v>
      </c>
      <c r="E32" s="76">
        <f t="shared" si="0"/>
        <v>0</v>
      </c>
      <c r="J32" s="73">
        <v>650</v>
      </c>
      <c r="K32" s="74" t="s">
        <v>25</v>
      </c>
      <c r="L32" s="58">
        <v>-484773</v>
      </c>
    </row>
    <row r="33" spans="1:12" ht="13" customHeight="1">
      <c r="A33" s="77"/>
      <c r="B33" s="78" t="s">
        <v>26</v>
      </c>
      <c r="C33" s="72">
        <f>+C22+C24</f>
        <v>289338</v>
      </c>
      <c r="D33" s="72">
        <f>+D22+D24</f>
        <v>-553439</v>
      </c>
      <c r="E33" s="72">
        <f t="shared" si="0"/>
        <v>-842777</v>
      </c>
      <c r="J33" s="111"/>
      <c r="K33" s="112" t="s">
        <v>26</v>
      </c>
      <c r="L33" s="72">
        <f>+L22+L24</f>
        <v>-553439</v>
      </c>
    </row>
    <row r="34" spans="1:12" ht="13" customHeight="1">
      <c r="A34" s="74"/>
      <c r="B34" s="74"/>
      <c r="C34" s="76"/>
      <c r="D34" s="76"/>
      <c r="E34" s="76"/>
      <c r="J34" s="74"/>
      <c r="K34" s="74"/>
      <c r="L34" s="76"/>
    </row>
    <row r="35" spans="1:12" ht="13" customHeight="1">
      <c r="A35" s="77"/>
      <c r="B35" s="78" t="s">
        <v>27</v>
      </c>
      <c r="C35" s="72">
        <f>SUM(C36:C37)</f>
        <v>-58874</v>
      </c>
      <c r="D35" s="72">
        <f>SUM(D36:D37)</f>
        <v>131583</v>
      </c>
      <c r="E35" s="72">
        <f t="shared" si="0"/>
        <v>190457</v>
      </c>
      <c r="J35" s="111"/>
      <c r="K35" s="112" t="s">
        <v>27</v>
      </c>
      <c r="L35" s="72">
        <f>SUM(L36:L37)</f>
        <v>131583</v>
      </c>
    </row>
    <row r="36" spans="1:12" ht="13" customHeight="1">
      <c r="A36" s="73">
        <v>2585</v>
      </c>
      <c r="B36" s="74" t="s">
        <v>28</v>
      </c>
      <c r="C36" s="58">
        <v>2165286</v>
      </c>
      <c r="D36" s="76">
        <f>(D26+D27+D28)*-1</f>
        <v>2355743</v>
      </c>
      <c r="E36" s="76">
        <f t="shared" si="0"/>
        <v>190457</v>
      </c>
      <c r="J36" s="73">
        <v>2585</v>
      </c>
      <c r="K36" s="74" t="s">
        <v>28</v>
      </c>
      <c r="L36" s="76">
        <f>(L26+L27+L28)*-1</f>
        <v>2355743</v>
      </c>
    </row>
    <row r="37" spans="1:12" ht="13" customHeight="1">
      <c r="A37" s="73">
        <v>2586</v>
      </c>
      <c r="B37" s="74" t="s">
        <v>29</v>
      </c>
      <c r="C37" s="58">
        <v>-2224160</v>
      </c>
      <c r="D37" s="58">
        <v>-2224160</v>
      </c>
      <c r="E37" s="76">
        <f t="shared" si="0"/>
        <v>0</v>
      </c>
      <c r="J37" s="73">
        <v>2586</v>
      </c>
      <c r="K37" s="74" t="s">
        <v>29</v>
      </c>
      <c r="L37" s="58">
        <v>-2224160</v>
      </c>
    </row>
    <row r="38" spans="1:12" ht="13" customHeight="1">
      <c r="A38" s="74"/>
      <c r="B38" s="74"/>
      <c r="C38" s="103"/>
      <c r="D38" s="103"/>
      <c r="E38" s="103"/>
      <c r="J38" s="74"/>
      <c r="K38" s="74"/>
      <c r="L38" s="103"/>
    </row>
    <row r="39" spans="1:12" ht="13" customHeight="1">
      <c r="A39" s="107">
        <v>1001</v>
      </c>
      <c r="B39" s="70" t="s">
        <v>30</v>
      </c>
      <c r="C39" s="72">
        <f>C33+C35</f>
        <v>230464</v>
      </c>
      <c r="D39" s="72">
        <f>D33+D35</f>
        <v>-421856</v>
      </c>
      <c r="E39" s="72">
        <f t="shared" si="0"/>
        <v>-652320</v>
      </c>
      <c r="J39" s="107">
        <v>1001</v>
      </c>
      <c r="K39" s="70" t="s">
        <v>30</v>
      </c>
      <c r="L39" s="72">
        <f>L33+L35</f>
        <v>-421856</v>
      </c>
    </row>
    <row r="40" spans="1:12" ht="13" customHeight="1">
      <c r="A40" s="108"/>
      <c r="B40" s="70" t="s">
        <v>31</v>
      </c>
      <c r="C40" s="72">
        <v>0</v>
      </c>
      <c r="D40" s="72">
        <v>0</v>
      </c>
      <c r="E40" s="72">
        <f t="shared" si="0"/>
        <v>0</v>
      </c>
      <c r="J40" s="108"/>
      <c r="K40" s="70" t="s">
        <v>31</v>
      </c>
      <c r="L40" s="72">
        <v>0</v>
      </c>
    </row>
    <row r="41" spans="1:12" ht="13" customHeight="1">
      <c r="A41" s="74"/>
      <c r="B41" s="74"/>
      <c r="C41" s="109"/>
      <c r="D41" s="109"/>
      <c r="E41" s="109"/>
      <c r="J41" s="74"/>
      <c r="K41" s="74"/>
      <c r="L41" s="109"/>
    </row>
    <row r="42" spans="1:12" ht="13" customHeight="1">
      <c r="A42" s="77"/>
      <c r="B42" s="78" t="s">
        <v>32</v>
      </c>
      <c r="C42" s="72">
        <f>+C4+C27+C31+C25+C36</f>
        <v>42982046</v>
      </c>
      <c r="D42" s="72">
        <f>+D4+D27+D31+D25+D36</f>
        <v>43814798</v>
      </c>
      <c r="E42" s="72">
        <f t="shared" si="0"/>
        <v>832752</v>
      </c>
      <c r="J42" s="111"/>
      <c r="K42" s="112" t="s">
        <v>32</v>
      </c>
      <c r="L42" s="72">
        <f>+L4+L27+L31+L25+L36</f>
        <v>43814798</v>
      </c>
    </row>
    <row r="43" spans="1:12" ht="13" customHeight="1">
      <c r="A43" s="77"/>
      <c r="B43" s="78" t="s">
        <v>33</v>
      </c>
      <c r="C43" s="72">
        <f>+C10-C26-C28-C32-C37+C39</f>
        <v>42982046</v>
      </c>
      <c r="D43" s="72">
        <f>+D10-D26-D28-D32-D37+D39</f>
        <v>43814798</v>
      </c>
      <c r="E43" s="72">
        <f t="shared" si="0"/>
        <v>832752</v>
      </c>
      <c r="J43" s="111"/>
      <c r="K43" s="112" t="s">
        <v>33</v>
      </c>
      <c r="L43" s="72">
        <f>+L10-L26-L28-L32-L37+L39</f>
        <v>43814798</v>
      </c>
    </row>
    <row r="44" spans="1:12">
      <c r="A44"/>
      <c r="B44" s="15" t="s">
        <v>76</v>
      </c>
      <c r="C44" s="16">
        <v>46022</v>
      </c>
      <c r="D44">
        <v>604888</v>
      </c>
      <c r="E44"/>
    </row>
    <row r="45" spans="1:12">
      <c r="A45"/>
      <c r="B45" s="15" t="s">
        <v>76</v>
      </c>
      <c r="C45" s="16">
        <v>46387</v>
      </c>
      <c r="D45" s="3">
        <f>D44+D39</f>
        <v>183032</v>
      </c>
      <c r="E45" s="3"/>
    </row>
    <row r="46" spans="1:12">
      <c r="A46"/>
      <c r="B46" t="s">
        <v>77</v>
      </c>
      <c r="C46" s="17">
        <f>C4*0.75%</f>
        <v>292357.2525</v>
      </c>
      <c r="D46" s="17">
        <f>D4*0.75%</f>
        <v>296689.755</v>
      </c>
      <c r="E46" s="17">
        <f>D46-C46</f>
        <v>4332.5025000000023</v>
      </c>
    </row>
    <row r="51" spans="1:5">
      <c r="A51" s="113"/>
      <c r="B51" s="113"/>
      <c r="C51" s="79" t="s">
        <v>67</v>
      </c>
      <c r="D51" s="79" t="s">
        <v>66</v>
      </c>
      <c r="E51" s="114" t="s">
        <v>70</v>
      </c>
    </row>
    <row r="52" spans="1:5" ht="23">
      <c r="A52" s="70" t="s">
        <v>71</v>
      </c>
      <c r="B52" s="78" t="s">
        <v>72</v>
      </c>
      <c r="C52" s="79" t="s">
        <v>73</v>
      </c>
      <c r="D52" s="79" t="s">
        <v>73</v>
      </c>
      <c r="E52" s="114"/>
    </row>
    <row r="53" spans="1:5">
      <c r="A53" s="115" t="s">
        <v>75</v>
      </c>
      <c r="B53" s="115"/>
      <c r="C53" s="72">
        <f>C54+C55</f>
        <v>36041570</v>
      </c>
      <c r="D53" s="72">
        <f>D54+D55</f>
        <v>37306557</v>
      </c>
      <c r="E53" s="72">
        <f>D53-C53</f>
        <v>1264987</v>
      </c>
    </row>
    <row r="54" spans="1:5">
      <c r="A54" s="74"/>
      <c r="B54" s="104" t="s">
        <v>137</v>
      </c>
      <c r="C54" s="93">
        <v>3838502</v>
      </c>
      <c r="D54" s="105">
        <f>D57+D60+D63</f>
        <v>3886531</v>
      </c>
      <c r="E54" s="105">
        <f>D54-C54</f>
        <v>48029</v>
      </c>
    </row>
    <row r="55" spans="1:5">
      <c r="A55" s="74"/>
      <c r="B55" s="104" t="s">
        <v>138</v>
      </c>
      <c r="C55" s="93">
        <v>32203068</v>
      </c>
      <c r="D55" s="105">
        <f>D58+D61+D64</f>
        <v>33420026</v>
      </c>
      <c r="E55" s="105">
        <f>D55-C55</f>
        <v>1216958</v>
      </c>
    </row>
    <row r="56" spans="1:5">
      <c r="A56" s="106" t="s">
        <v>6</v>
      </c>
      <c r="B56" s="78" t="s">
        <v>7</v>
      </c>
      <c r="C56" s="72">
        <f>SUM(C57:C58)</f>
        <v>2358743</v>
      </c>
      <c r="D56" s="72">
        <f>SUM(D57:D58)</f>
        <v>2335139</v>
      </c>
      <c r="E56" s="72">
        <f>D56-C56</f>
        <v>-23604</v>
      </c>
    </row>
    <row r="57" spans="1:5">
      <c r="A57" s="73" t="s">
        <v>8</v>
      </c>
      <c r="B57" s="74" t="s">
        <v>9</v>
      </c>
      <c r="C57" s="58">
        <v>88274</v>
      </c>
      <c r="D57" s="76">
        <v>88274</v>
      </c>
      <c r="E57" s="76">
        <f>D57-C57</f>
        <v>0</v>
      </c>
    </row>
    <row r="58" spans="1:5">
      <c r="A58" s="73" t="s">
        <v>10</v>
      </c>
      <c r="B58" s="74" t="s">
        <v>11</v>
      </c>
      <c r="C58" s="58">
        <v>2270469</v>
      </c>
      <c r="D58" s="76">
        <v>2246865</v>
      </c>
      <c r="E58" s="76">
        <f t="shared" ref="E58:E64" si="1">D58-C58</f>
        <v>-23604</v>
      </c>
    </row>
    <row r="59" spans="1:5">
      <c r="A59" s="106" t="s">
        <v>12</v>
      </c>
      <c r="B59" s="78" t="s">
        <v>13</v>
      </c>
      <c r="C59" s="72">
        <f>SUM(C60:C61)</f>
        <v>3573014</v>
      </c>
      <c r="D59" s="72">
        <f>SUM(D60:D61)</f>
        <v>3598414</v>
      </c>
      <c r="E59" s="72">
        <f t="shared" si="1"/>
        <v>25400</v>
      </c>
    </row>
    <row r="60" spans="1:5">
      <c r="A60" s="73" t="s">
        <v>8</v>
      </c>
      <c r="B60" s="74" t="s">
        <v>9</v>
      </c>
      <c r="C60" s="58">
        <v>59560</v>
      </c>
      <c r="D60" s="76">
        <v>63900</v>
      </c>
      <c r="E60" s="76">
        <f t="shared" si="1"/>
        <v>4340</v>
      </c>
    </row>
    <row r="61" spans="1:5">
      <c r="A61" s="73" t="s">
        <v>10</v>
      </c>
      <c r="B61" s="74" t="s">
        <v>11</v>
      </c>
      <c r="C61" s="58">
        <v>3513454</v>
      </c>
      <c r="D61" s="76">
        <v>3534514</v>
      </c>
      <c r="E61" s="76">
        <f t="shared" si="1"/>
        <v>21060</v>
      </c>
    </row>
    <row r="62" spans="1:5">
      <c r="A62" s="106" t="s">
        <v>14</v>
      </c>
      <c r="B62" s="78" t="s">
        <v>15</v>
      </c>
      <c r="C62" s="72">
        <f>SUM(C63:C64)</f>
        <v>30109813</v>
      </c>
      <c r="D62" s="72">
        <f>SUM(D63:D64)</f>
        <v>31373004</v>
      </c>
      <c r="E62" s="72">
        <f t="shared" si="1"/>
        <v>1263191</v>
      </c>
    </row>
    <row r="63" spans="1:5">
      <c r="A63" s="73" t="s">
        <v>8</v>
      </c>
      <c r="B63" s="74" t="s">
        <v>9</v>
      </c>
      <c r="C63" s="58">
        <v>3690668</v>
      </c>
      <c r="D63" s="76">
        <v>3734357</v>
      </c>
      <c r="E63" s="76">
        <f t="shared" si="1"/>
        <v>43689</v>
      </c>
    </row>
    <row r="64" spans="1:5">
      <c r="A64" s="73" t="s">
        <v>10</v>
      </c>
      <c r="B64" s="74" t="s">
        <v>11</v>
      </c>
      <c r="C64" s="58">
        <v>26419145</v>
      </c>
      <c r="D64" s="76">
        <v>27638647</v>
      </c>
      <c r="E64" s="76">
        <f t="shared" si="1"/>
        <v>1219502</v>
      </c>
    </row>
    <row r="68" spans="1:5">
      <c r="A68" s="113"/>
      <c r="B68" s="113"/>
      <c r="C68" s="79" t="s">
        <v>67</v>
      </c>
      <c r="D68" s="79" t="s">
        <v>66</v>
      </c>
      <c r="E68" s="114" t="s">
        <v>70</v>
      </c>
    </row>
    <row r="69" spans="1:5" ht="23">
      <c r="A69" s="70" t="s">
        <v>71</v>
      </c>
      <c r="B69" s="78" t="s">
        <v>72</v>
      </c>
      <c r="C69" s="79" t="s">
        <v>73</v>
      </c>
      <c r="D69" s="79" t="s">
        <v>73</v>
      </c>
      <c r="E69" s="114"/>
    </row>
    <row r="70" spans="1:5">
      <c r="A70" s="116" t="s">
        <v>17</v>
      </c>
      <c r="B70" s="116"/>
      <c r="C70" s="72">
        <f>SUM(C71:C78)</f>
        <v>-2650059</v>
      </c>
      <c r="D70" s="72">
        <f>SUM(D71:D78)</f>
        <v>-2805516</v>
      </c>
      <c r="E70" s="72">
        <f>D70-C70</f>
        <v>-155457</v>
      </c>
    </row>
    <row r="71" spans="1:5">
      <c r="A71" s="73">
        <v>381</v>
      </c>
      <c r="B71" s="74" t="s">
        <v>18</v>
      </c>
      <c r="C71" s="75">
        <v>0</v>
      </c>
      <c r="D71" s="76">
        <v>30000</v>
      </c>
      <c r="E71" s="76">
        <f>D71-C71</f>
        <v>30000</v>
      </c>
    </row>
    <row r="72" spans="1:5">
      <c r="A72" s="73">
        <v>15</v>
      </c>
      <c r="B72" s="74" t="s">
        <v>19</v>
      </c>
      <c r="C72" s="58">
        <v>-3711079</v>
      </c>
      <c r="D72" s="76">
        <v>-3931164</v>
      </c>
      <c r="E72" s="76">
        <f t="shared" ref="E72:E78" si="2">D72-C72</f>
        <v>-220085</v>
      </c>
    </row>
    <row r="73" spans="1:5">
      <c r="A73" s="73">
        <v>3502</v>
      </c>
      <c r="B73" s="74" t="s">
        <v>20</v>
      </c>
      <c r="C73" s="58">
        <v>1830793</v>
      </c>
      <c r="D73" s="76">
        <v>1865421</v>
      </c>
      <c r="E73" s="76">
        <f t="shared" si="2"/>
        <v>34628</v>
      </c>
    </row>
    <row r="74" spans="1:5">
      <c r="A74" s="73">
        <v>4502</v>
      </c>
      <c r="B74" s="74" t="s">
        <v>21</v>
      </c>
      <c r="C74" s="58">
        <v>-290000</v>
      </c>
      <c r="D74" s="76">
        <v>-290000</v>
      </c>
      <c r="E74" s="76">
        <f t="shared" si="2"/>
        <v>0</v>
      </c>
    </row>
    <row r="75" spans="1:5">
      <c r="A75" s="73">
        <v>1501</v>
      </c>
      <c r="B75" s="74" t="s">
        <v>22</v>
      </c>
      <c r="C75" s="75">
        <v>0</v>
      </c>
      <c r="D75" s="76">
        <v>0</v>
      </c>
      <c r="E75" s="76">
        <f t="shared" si="2"/>
        <v>0</v>
      </c>
    </row>
    <row r="76" spans="1:5">
      <c r="A76" s="73">
        <v>1502</v>
      </c>
      <c r="B76" s="74" t="s">
        <v>23</v>
      </c>
      <c r="C76" s="75">
        <v>0</v>
      </c>
      <c r="D76" s="76">
        <v>0</v>
      </c>
      <c r="E76" s="76">
        <f t="shared" si="2"/>
        <v>0</v>
      </c>
    </row>
    <row r="77" spans="1:5">
      <c r="A77" s="73">
        <v>655</v>
      </c>
      <c r="B77" s="74" t="s">
        <v>24</v>
      </c>
      <c r="C77" s="58">
        <v>5000</v>
      </c>
      <c r="D77" s="76">
        <v>5000</v>
      </c>
      <c r="E77" s="76">
        <f t="shared" si="2"/>
        <v>0</v>
      </c>
    </row>
    <row r="78" spans="1:5">
      <c r="A78" s="73">
        <v>650</v>
      </c>
      <c r="B78" s="74" t="s">
        <v>25</v>
      </c>
      <c r="C78" s="58">
        <v>-484773</v>
      </c>
      <c r="D78" s="58">
        <v>-484773</v>
      </c>
      <c r="E78" s="76">
        <f t="shared" si="2"/>
        <v>0</v>
      </c>
    </row>
    <row r="82" spans="1:5">
      <c r="A82" s="113"/>
      <c r="B82" s="113"/>
      <c r="C82" s="69" t="s">
        <v>67</v>
      </c>
      <c r="D82" s="69" t="s">
        <v>66</v>
      </c>
      <c r="E82" s="114" t="s">
        <v>70</v>
      </c>
    </row>
    <row r="83" spans="1:5" ht="23">
      <c r="A83" s="70" t="s">
        <v>71</v>
      </c>
      <c r="B83" s="71" t="s">
        <v>72</v>
      </c>
      <c r="C83" s="69" t="s">
        <v>73</v>
      </c>
      <c r="D83" s="69" t="s">
        <v>73</v>
      </c>
      <c r="E83" s="114"/>
    </row>
    <row r="84" spans="1:5">
      <c r="A84" s="77"/>
      <c r="B84" s="71" t="s">
        <v>27</v>
      </c>
      <c r="C84" s="72">
        <v>-58874</v>
      </c>
      <c r="D84" s="72">
        <v>131583</v>
      </c>
      <c r="E84" s="72">
        <v>190457</v>
      </c>
    </row>
    <row r="85" spans="1:5">
      <c r="A85" s="73">
        <v>2585</v>
      </c>
      <c r="B85" s="74" t="s">
        <v>28</v>
      </c>
      <c r="C85" s="58">
        <v>2165286</v>
      </c>
      <c r="D85" s="76">
        <v>2355743</v>
      </c>
      <c r="E85" s="76">
        <v>190457</v>
      </c>
    </row>
    <row r="86" spans="1:5">
      <c r="A86" s="73">
        <v>2586</v>
      </c>
      <c r="B86" s="74" t="s">
        <v>29</v>
      </c>
      <c r="C86" s="58">
        <v>-2224160</v>
      </c>
      <c r="D86" s="58">
        <v>-2224160</v>
      </c>
      <c r="E86" s="76">
        <v>0</v>
      </c>
    </row>
    <row r="88" spans="1:5" ht="14.5" customHeight="1"/>
    <row r="89" spans="1:5">
      <c r="A89" s="113"/>
      <c r="B89" s="113"/>
      <c r="C89" s="81" t="s">
        <v>67</v>
      </c>
      <c r="D89" s="81" t="s">
        <v>66</v>
      </c>
      <c r="E89" s="114" t="s">
        <v>70</v>
      </c>
    </row>
    <row r="90" spans="1:5" ht="23">
      <c r="A90" s="70" t="s">
        <v>71</v>
      </c>
      <c r="B90" s="80" t="s">
        <v>72</v>
      </c>
      <c r="C90" s="81" t="s">
        <v>73</v>
      </c>
      <c r="D90" s="81" t="s">
        <v>73</v>
      </c>
      <c r="E90" s="114"/>
    </row>
    <row r="91" spans="1:5">
      <c r="A91" s="73">
        <v>381</v>
      </c>
      <c r="B91" s="74" t="s">
        <v>18</v>
      </c>
      <c r="C91" s="75">
        <v>0</v>
      </c>
      <c r="D91" s="76">
        <v>30000</v>
      </c>
      <c r="E91" s="76">
        <f>D91-C91</f>
        <v>30000</v>
      </c>
    </row>
    <row r="97" spans="1:3">
      <c r="A97" s="14" t="s">
        <v>69</v>
      </c>
      <c r="B97"/>
      <c r="C97"/>
    </row>
    <row r="98" spans="1:3">
      <c r="A98" s="113"/>
      <c r="B98" s="113"/>
      <c r="C98" s="110" t="s">
        <v>201</v>
      </c>
    </row>
    <row r="99" spans="1:3">
      <c r="A99" s="115" t="s">
        <v>74</v>
      </c>
      <c r="B99" s="115"/>
      <c r="C99" s="72">
        <f>SUM(C100:C103)</f>
        <v>39558634</v>
      </c>
    </row>
    <row r="100" spans="1:3">
      <c r="A100" s="73">
        <v>30</v>
      </c>
      <c r="B100" s="74" t="s">
        <v>0</v>
      </c>
      <c r="C100" s="76">
        <v>22950282</v>
      </c>
    </row>
    <row r="101" spans="1:3">
      <c r="A101" s="73">
        <v>32</v>
      </c>
      <c r="B101" s="74" t="s">
        <v>1</v>
      </c>
      <c r="C101" s="76">
        <v>4997940</v>
      </c>
    </row>
    <row r="102" spans="1:3">
      <c r="A102" s="73" t="s">
        <v>2</v>
      </c>
      <c r="B102" s="74" t="s">
        <v>3</v>
      </c>
      <c r="C102" s="76">
        <v>11546912</v>
      </c>
    </row>
    <row r="103" spans="1:3">
      <c r="A103" s="73" t="s">
        <v>4</v>
      </c>
      <c r="B103" s="74" t="s">
        <v>5</v>
      </c>
      <c r="C103" s="76">
        <v>63500</v>
      </c>
    </row>
    <row r="104" spans="1:3">
      <c r="A104" s="74"/>
      <c r="B104" s="74"/>
      <c r="C104" s="103"/>
    </row>
    <row r="105" spans="1:3">
      <c r="A105" s="115" t="s">
        <v>75</v>
      </c>
      <c r="B105" s="115"/>
      <c r="C105" s="72">
        <f>C106+C107</f>
        <v>37306557</v>
      </c>
    </row>
    <row r="106" spans="1:3">
      <c r="A106" s="74"/>
      <c r="B106" s="104" t="s">
        <v>137</v>
      </c>
      <c r="C106" s="105">
        <f>C109+C112+C115</f>
        <v>3886531</v>
      </c>
    </row>
    <row r="107" spans="1:3">
      <c r="A107" s="74"/>
      <c r="B107" s="104" t="s">
        <v>138</v>
      </c>
      <c r="C107" s="105">
        <f>C110+C113+C116</f>
        <v>33420026</v>
      </c>
    </row>
    <row r="108" spans="1:3">
      <c r="A108" s="106" t="s">
        <v>6</v>
      </c>
      <c r="B108" s="112" t="s">
        <v>7</v>
      </c>
      <c r="C108" s="72">
        <f>SUM(C109:C110)</f>
        <v>2335139</v>
      </c>
    </row>
    <row r="109" spans="1:3">
      <c r="A109" s="73" t="s">
        <v>8</v>
      </c>
      <c r="B109" s="74" t="s">
        <v>9</v>
      </c>
      <c r="C109" s="76">
        <v>88274</v>
      </c>
    </row>
    <row r="110" spans="1:3">
      <c r="A110" s="73" t="s">
        <v>10</v>
      </c>
      <c r="B110" s="74" t="s">
        <v>11</v>
      </c>
      <c r="C110" s="76">
        <v>2246865</v>
      </c>
    </row>
    <row r="111" spans="1:3">
      <c r="A111" s="106" t="s">
        <v>12</v>
      </c>
      <c r="B111" s="112" t="s">
        <v>13</v>
      </c>
      <c r="C111" s="72">
        <f>SUM(C112:C113)</f>
        <v>3598414</v>
      </c>
    </row>
    <row r="112" spans="1:3">
      <c r="A112" s="73" t="s">
        <v>8</v>
      </c>
      <c r="B112" s="74" t="s">
        <v>9</v>
      </c>
      <c r="C112" s="76">
        <v>63900</v>
      </c>
    </row>
    <row r="113" spans="1:3">
      <c r="A113" s="73" t="s">
        <v>10</v>
      </c>
      <c r="B113" s="74" t="s">
        <v>11</v>
      </c>
      <c r="C113" s="76">
        <v>3534514</v>
      </c>
    </row>
    <row r="114" spans="1:3">
      <c r="A114" s="106" t="s">
        <v>14</v>
      </c>
      <c r="B114" s="112" t="s">
        <v>15</v>
      </c>
      <c r="C114" s="72">
        <f>SUM(C115:C116)</f>
        <v>31373004</v>
      </c>
    </row>
    <row r="115" spans="1:3">
      <c r="A115" s="73" t="s">
        <v>8</v>
      </c>
      <c r="B115" s="74" t="s">
        <v>9</v>
      </c>
      <c r="C115" s="76">
        <v>3734357</v>
      </c>
    </row>
    <row r="116" spans="1:3">
      <c r="A116" s="73" t="s">
        <v>10</v>
      </c>
      <c r="B116" s="74" t="s">
        <v>11</v>
      </c>
      <c r="C116" s="76">
        <v>27638647</v>
      </c>
    </row>
    <row r="117" spans="1:3">
      <c r="A117" s="112"/>
      <c r="B117" s="112" t="s">
        <v>16</v>
      </c>
      <c r="C117" s="72">
        <f>C99-C105</f>
        <v>2252077</v>
      </c>
    </row>
    <row r="118" spans="1:3">
      <c r="A118" s="74"/>
      <c r="B118" s="74"/>
      <c r="C118" s="103"/>
    </row>
    <row r="119" spans="1:3">
      <c r="A119" s="116" t="s">
        <v>17</v>
      </c>
      <c r="B119" s="116"/>
      <c r="C119" s="72">
        <f>SUM(C120:C127)</f>
        <v>-2805516</v>
      </c>
    </row>
    <row r="120" spans="1:3">
      <c r="A120" s="73">
        <v>381</v>
      </c>
      <c r="B120" s="74" t="s">
        <v>18</v>
      </c>
      <c r="C120" s="76">
        <v>30000</v>
      </c>
    </row>
    <row r="121" spans="1:3">
      <c r="A121" s="73">
        <v>15</v>
      </c>
      <c r="B121" s="74" t="s">
        <v>19</v>
      </c>
      <c r="C121" s="76">
        <v>-3931164</v>
      </c>
    </row>
    <row r="122" spans="1:3">
      <c r="A122" s="73">
        <v>3502</v>
      </c>
      <c r="B122" s="74" t="s">
        <v>20</v>
      </c>
      <c r="C122" s="76">
        <v>1865421</v>
      </c>
    </row>
    <row r="123" spans="1:3">
      <c r="A123" s="73">
        <v>4502</v>
      </c>
      <c r="B123" s="74" t="s">
        <v>21</v>
      </c>
      <c r="C123" s="76">
        <v>-290000</v>
      </c>
    </row>
    <row r="124" spans="1:3">
      <c r="A124" s="73">
        <v>1501</v>
      </c>
      <c r="B124" s="74" t="s">
        <v>22</v>
      </c>
      <c r="C124" s="76">
        <v>0</v>
      </c>
    </row>
    <row r="125" spans="1:3">
      <c r="A125" s="73">
        <v>1502</v>
      </c>
      <c r="B125" s="74" t="s">
        <v>23</v>
      </c>
      <c r="C125" s="76"/>
    </row>
    <row r="126" spans="1:3">
      <c r="A126" s="73">
        <v>655</v>
      </c>
      <c r="B126" s="74" t="s">
        <v>24</v>
      </c>
      <c r="C126" s="76">
        <v>5000</v>
      </c>
    </row>
    <row r="127" spans="1:3">
      <c r="A127" s="73">
        <v>650</v>
      </c>
      <c r="B127" s="74" t="s">
        <v>25</v>
      </c>
      <c r="C127" s="58">
        <v>-484773</v>
      </c>
    </row>
    <row r="128" spans="1:3">
      <c r="A128" s="111"/>
      <c r="B128" s="112" t="s">
        <v>26</v>
      </c>
      <c r="C128" s="72">
        <f>+C117+C119</f>
        <v>-553439</v>
      </c>
    </row>
    <row r="129" spans="1:3">
      <c r="A129" s="74"/>
      <c r="B129" s="74"/>
      <c r="C129" s="76"/>
    </row>
    <row r="130" spans="1:3">
      <c r="A130" s="111"/>
      <c r="B130" s="112" t="s">
        <v>27</v>
      </c>
      <c r="C130" s="72">
        <f>SUM(C131:C132)</f>
        <v>131583</v>
      </c>
    </row>
    <row r="131" spans="1:3">
      <c r="A131" s="73">
        <v>2585</v>
      </c>
      <c r="B131" s="74" t="s">
        <v>28</v>
      </c>
      <c r="C131" s="76">
        <f>(C121+C122+C123)*-1</f>
        <v>2355743</v>
      </c>
    </row>
    <row r="132" spans="1:3">
      <c r="A132" s="73">
        <v>2586</v>
      </c>
      <c r="B132" s="74" t="s">
        <v>29</v>
      </c>
      <c r="C132" s="58">
        <v>-2224160</v>
      </c>
    </row>
    <row r="133" spans="1:3">
      <c r="A133" s="74"/>
      <c r="B133" s="74"/>
      <c r="C133" s="103"/>
    </row>
    <row r="134" spans="1:3">
      <c r="A134" s="107">
        <v>1001</v>
      </c>
      <c r="B134" s="70" t="s">
        <v>30</v>
      </c>
      <c r="C134" s="72">
        <f>C128+C130</f>
        <v>-421856</v>
      </c>
    </row>
    <row r="135" spans="1:3">
      <c r="A135" s="108"/>
      <c r="B135" s="70" t="s">
        <v>31</v>
      </c>
      <c r="C135" s="72">
        <v>0</v>
      </c>
    </row>
    <row r="136" spans="1:3">
      <c r="A136" s="74"/>
      <c r="B136" s="74"/>
      <c r="C136" s="109"/>
    </row>
    <row r="137" spans="1:3">
      <c r="A137" s="111"/>
      <c r="B137" s="112" t="s">
        <v>32</v>
      </c>
      <c r="C137" s="72">
        <f>+C99+C122+C126+C120+C131</f>
        <v>43814798</v>
      </c>
    </row>
    <row r="138" spans="1:3">
      <c r="A138" s="111"/>
      <c r="B138" s="112" t="s">
        <v>33</v>
      </c>
      <c r="C138" s="72">
        <f>+C105-C121-C123-C127-C132+C134</f>
        <v>43814798</v>
      </c>
    </row>
  </sheetData>
  <mergeCells count="23">
    <mergeCell ref="A98:B98"/>
    <mergeCell ref="A99:B99"/>
    <mergeCell ref="A105:B105"/>
    <mergeCell ref="A119:B119"/>
    <mergeCell ref="J2:K2"/>
    <mergeCell ref="J4:K4"/>
    <mergeCell ref="J10:K10"/>
    <mergeCell ref="J24:K24"/>
    <mergeCell ref="A89:B89"/>
    <mergeCell ref="E89:E90"/>
    <mergeCell ref="E2:E3"/>
    <mergeCell ref="A4:B4"/>
    <mergeCell ref="A10:B10"/>
    <mergeCell ref="A24:B24"/>
    <mergeCell ref="A2:B2"/>
    <mergeCell ref="A70:B70"/>
    <mergeCell ref="A82:B82"/>
    <mergeCell ref="E82:E83"/>
    <mergeCell ref="A51:B51"/>
    <mergeCell ref="E51:E52"/>
    <mergeCell ref="A53:B53"/>
    <mergeCell ref="A68:B68"/>
    <mergeCell ref="E68:E69"/>
  </mergeCells>
  <pageMargins left="0.4" right="0.3" top="0.75" bottom="0.75" header="0.3" footer="0.3"/>
  <pageSetup paperSize="9" scale="76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43"/>
  <sheetViews>
    <sheetView zoomScaleNormal="100" workbookViewId="0">
      <selection activeCell="A46" sqref="A46"/>
    </sheetView>
  </sheetViews>
  <sheetFormatPr defaultColWidth="9.1640625" defaultRowHeight="14"/>
  <cols>
    <col min="1" max="1" width="13.33203125" style="9" customWidth="1"/>
    <col min="2" max="2" width="33.33203125" style="9" customWidth="1"/>
    <col min="3" max="3" width="10.1640625" style="9" customWidth="1"/>
    <col min="4" max="4" width="9.4140625" style="9" customWidth="1"/>
    <col min="5" max="16384" width="9.1640625" style="9"/>
  </cols>
  <sheetData>
    <row r="1" spans="1:5">
      <c r="A1" s="14" t="s">
        <v>69</v>
      </c>
      <c r="B1"/>
      <c r="C1"/>
      <c r="D1"/>
      <c r="E1"/>
    </row>
    <row r="2" spans="1:5" ht="36" customHeight="1">
      <c r="A2" s="113"/>
      <c r="B2" s="113"/>
      <c r="C2" s="79" t="s">
        <v>67</v>
      </c>
      <c r="D2" s="79" t="s">
        <v>66</v>
      </c>
      <c r="E2" s="114" t="s">
        <v>70</v>
      </c>
    </row>
    <row r="3" spans="1:5" ht="23">
      <c r="A3" s="70" t="s">
        <v>71</v>
      </c>
      <c r="B3" s="78" t="s">
        <v>72</v>
      </c>
      <c r="C3" s="79" t="s">
        <v>73</v>
      </c>
      <c r="D3" s="79" t="s">
        <v>73</v>
      </c>
      <c r="E3" s="114"/>
    </row>
    <row r="4" spans="1:5">
      <c r="A4" s="115" t="s">
        <v>74</v>
      </c>
      <c r="B4" s="115"/>
      <c r="C4" s="72">
        <f>SUM(C5:C8)</f>
        <v>38980967</v>
      </c>
      <c r="D4" s="72">
        <f>SUM(D5:D8)</f>
        <v>39558634</v>
      </c>
      <c r="E4" s="72">
        <f>D4-C4</f>
        <v>577667</v>
      </c>
    </row>
    <row r="5" spans="1:5">
      <c r="A5" s="73">
        <v>30</v>
      </c>
      <c r="B5" s="74" t="s">
        <v>0</v>
      </c>
      <c r="C5" s="58">
        <f>22912282</f>
        <v>22912282</v>
      </c>
      <c r="D5" s="76">
        <v>22950282</v>
      </c>
      <c r="E5" s="76">
        <f>D5-C5</f>
        <v>38000</v>
      </c>
    </row>
    <row r="6" spans="1:5">
      <c r="A6" s="73">
        <v>32</v>
      </c>
      <c r="B6" s="74" t="s">
        <v>1</v>
      </c>
      <c r="C6" s="58">
        <v>4995315</v>
      </c>
      <c r="D6" s="76">
        <v>4997940</v>
      </c>
      <c r="E6" s="76">
        <f t="shared" ref="E6:E42" si="0">D6-C6</f>
        <v>2625</v>
      </c>
    </row>
    <row r="7" spans="1:5">
      <c r="A7" s="73" t="s">
        <v>2</v>
      </c>
      <c r="B7" s="74" t="s">
        <v>3</v>
      </c>
      <c r="C7" s="58">
        <v>11009870</v>
      </c>
      <c r="D7" s="76">
        <v>11546912</v>
      </c>
      <c r="E7" s="76">
        <f t="shared" si="0"/>
        <v>537042</v>
      </c>
    </row>
    <row r="8" spans="1:5">
      <c r="A8" s="73" t="s">
        <v>4</v>
      </c>
      <c r="B8" s="74" t="s">
        <v>5</v>
      </c>
      <c r="C8" s="58">
        <f>63500</f>
        <v>63500</v>
      </c>
      <c r="D8" s="76">
        <v>63500</v>
      </c>
      <c r="E8" s="76">
        <f t="shared" si="0"/>
        <v>0</v>
      </c>
    </row>
    <row r="9" spans="1:5">
      <c r="A9" s="74"/>
      <c r="B9" s="74"/>
      <c r="C9" s="103"/>
      <c r="D9" s="103"/>
      <c r="E9" s="103"/>
    </row>
    <row r="10" spans="1:5" ht="13.4" customHeight="1">
      <c r="A10" s="115" t="s">
        <v>75</v>
      </c>
      <c r="B10" s="115"/>
      <c r="C10" s="72">
        <f>C11+C12</f>
        <v>36041570</v>
      </c>
      <c r="D10" s="72">
        <f>D11+D12</f>
        <v>37306557</v>
      </c>
      <c r="E10" s="72">
        <f>D10-C10</f>
        <v>1264987</v>
      </c>
    </row>
    <row r="11" spans="1:5" ht="13.4" customHeight="1">
      <c r="A11" s="74"/>
      <c r="B11" s="104" t="s">
        <v>137</v>
      </c>
      <c r="C11" s="93">
        <v>3838502</v>
      </c>
      <c r="D11" s="105">
        <f>D14+D17+D20</f>
        <v>3886531</v>
      </c>
      <c r="E11" s="105">
        <f>D11-C11</f>
        <v>48029</v>
      </c>
    </row>
    <row r="12" spans="1:5" ht="13.4" customHeight="1">
      <c r="A12" s="74"/>
      <c r="B12" s="104" t="s">
        <v>138</v>
      </c>
      <c r="C12" s="93">
        <v>32203068</v>
      </c>
      <c r="D12" s="105">
        <f>D15+D18+D21</f>
        <v>33420026</v>
      </c>
      <c r="E12" s="105">
        <f>D12-C12</f>
        <v>1216958</v>
      </c>
    </row>
    <row r="13" spans="1:5" ht="13.4" customHeight="1">
      <c r="A13" s="106" t="s">
        <v>6</v>
      </c>
      <c r="B13" s="78" t="s">
        <v>7</v>
      </c>
      <c r="C13" s="72">
        <f>SUM(C14:C15)</f>
        <v>2358743</v>
      </c>
      <c r="D13" s="72">
        <f>SUM(D14:D15)</f>
        <v>2335139</v>
      </c>
      <c r="E13" s="72">
        <f>D13-C13</f>
        <v>-23604</v>
      </c>
    </row>
    <row r="14" spans="1:5" ht="13.4" customHeight="1">
      <c r="A14" s="73" t="s">
        <v>8</v>
      </c>
      <c r="B14" s="74" t="s">
        <v>9</v>
      </c>
      <c r="C14" s="58">
        <v>88274</v>
      </c>
      <c r="D14" s="76">
        <v>88274</v>
      </c>
      <c r="E14" s="76">
        <f>D14-C14</f>
        <v>0</v>
      </c>
    </row>
    <row r="15" spans="1:5" ht="13.4" customHeight="1">
      <c r="A15" s="73" t="s">
        <v>10</v>
      </c>
      <c r="B15" s="74" t="s">
        <v>11</v>
      </c>
      <c r="C15" s="58">
        <v>2270469</v>
      </c>
      <c r="D15" s="76">
        <v>2246865</v>
      </c>
      <c r="E15" s="76">
        <f t="shared" si="0"/>
        <v>-23604</v>
      </c>
    </row>
    <row r="16" spans="1:5" ht="13.4" customHeight="1">
      <c r="A16" s="106" t="s">
        <v>12</v>
      </c>
      <c r="B16" s="78" t="s">
        <v>13</v>
      </c>
      <c r="C16" s="72">
        <f>SUM(C17:C18)</f>
        <v>3573014</v>
      </c>
      <c r="D16" s="72">
        <f>SUM(D17:D18)</f>
        <v>3598414</v>
      </c>
      <c r="E16" s="72">
        <f t="shared" si="0"/>
        <v>25400</v>
      </c>
    </row>
    <row r="17" spans="1:5" ht="13.4" customHeight="1">
      <c r="A17" s="73" t="s">
        <v>8</v>
      </c>
      <c r="B17" s="74" t="s">
        <v>9</v>
      </c>
      <c r="C17" s="58">
        <v>59560</v>
      </c>
      <c r="D17" s="76">
        <v>63900</v>
      </c>
      <c r="E17" s="76">
        <f t="shared" si="0"/>
        <v>4340</v>
      </c>
    </row>
    <row r="18" spans="1:5" ht="13.4" customHeight="1">
      <c r="A18" s="73" t="s">
        <v>10</v>
      </c>
      <c r="B18" s="74" t="s">
        <v>11</v>
      </c>
      <c r="C18" s="58">
        <v>3513454</v>
      </c>
      <c r="D18" s="76">
        <v>3534514</v>
      </c>
      <c r="E18" s="76">
        <f t="shared" si="0"/>
        <v>21060</v>
      </c>
    </row>
    <row r="19" spans="1:5" ht="13.4" customHeight="1">
      <c r="A19" s="106" t="s">
        <v>14</v>
      </c>
      <c r="B19" s="78" t="s">
        <v>15</v>
      </c>
      <c r="C19" s="72">
        <f>SUM(C20:C21)</f>
        <v>30109813</v>
      </c>
      <c r="D19" s="72">
        <f>SUM(D20:D21)</f>
        <v>31373004</v>
      </c>
      <c r="E19" s="72">
        <f t="shared" si="0"/>
        <v>1263191</v>
      </c>
    </row>
    <row r="20" spans="1:5" ht="13.4" customHeight="1">
      <c r="A20" s="73" t="s">
        <v>8</v>
      </c>
      <c r="B20" s="74" t="s">
        <v>9</v>
      </c>
      <c r="C20" s="58">
        <v>3690668</v>
      </c>
      <c r="D20" s="76">
        <v>3734357</v>
      </c>
      <c r="E20" s="76">
        <f t="shared" si="0"/>
        <v>43689</v>
      </c>
    </row>
    <row r="21" spans="1:5" ht="13.4" customHeight="1">
      <c r="A21" s="73" t="s">
        <v>10</v>
      </c>
      <c r="B21" s="74" t="s">
        <v>11</v>
      </c>
      <c r="C21" s="58">
        <v>26419145</v>
      </c>
      <c r="D21" s="76">
        <v>27638647</v>
      </c>
      <c r="E21" s="76">
        <f t="shared" si="0"/>
        <v>1219502</v>
      </c>
    </row>
    <row r="22" spans="1:5" ht="13.4" customHeight="1">
      <c r="A22" s="78"/>
      <c r="B22" s="78" t="s">
        <v>16</v>
      </c>
      <c r="C22" s="72">
        <f>C4-C10</f>
        <v>2939397</v>
      </c>
      <c r="D22" s="72">
        <f>D4-D10</f>
        <v>2252077</v>
      </c>
      <c r="E22" s="72">
        <f t="shared" si="0"/>
        <v>-687320</v>
      </c>
    </row>
    <row r="23" spans="1:5" ht="13.4" customHeight="1">
      <c r="A23" s="74"/>
      <c r="B23" s="74"/>
      <c r="C23" s="103"/>
      <c r="D23" s="103"/>
      <c r="E23" s="103"/>
    </row>
    <row r="24" spans="1:5" ht="13.4" customHeight="1">
      <c r="A24" s="116" t="s">
        <v>17</v>
      </c>
      <c r="B24" s="116"/>
      <c r="C24" s="72">
        <f>SUM(C25:C32)</f>
        <v>-2650059</v>
      </c>
      <c r="D24" s="72">
        <f>SUM(D25:D32)</f>
        <v>-2805516</v>
      </c>
      <c r="E24" s="72">
        <f>D24-C24</f>
        <v>-155457</v>
      </c>
    </row>
    <row r="25" spans="1:5" ht="13.4" customHeight="1">
      <c r="A25" s="73">
        <v>381</v>
      </c>
      <c r="B25" s="74" t="s">
        <v>18</v>
      </c>
      <c r="C25" s="75">
        <v>0</v>
      </c>
      <c r="D25" s="76">
        <v>30000</v>
      </c>
      <c r="E25" s="76">
        <f>D25-C25</f>
        <v>30000</v>
      </c>
    </row>
    <row r="26" spans="1:5" ht="13.4" customHeight="1">
      <c r="A26" s="73">
        <v>15</v>
      </c>
      <c r="B26" s="74" t="s">
        <v>19</v>
      </c>
      <c r="C26" s="58">
        <v>-3711079</v>
      </c>
      <c r="D26" s="76">
        <v>-3931164</v>
      </c>
      <c r="E26" s="76">
        <f t="shared" si="0"/>
        <v>-220085</v>
      </c>
    </row>
    <row r="27" spans="1:5" ht="13.4" customHeight="1">
      <c r="A27" s="73">
        <v>3502</v>
      </c>
      <c r="B27" s="74" t="s">
        <v>20</v>
      </c>
      <c r="C27" s="58">
        <v>1830793</v>
      </c>
      <c r="D27" s="76">
        <v>1865421</v>
      </c>
      <c r="E27" s="76">
        <f t="shared" si="0"/>
        <v>34628</v>
      </c>
    </row>
    <row r="28" spans="1:5" ht="13" customHeight="1">
      <c r="A28" s="73">
        <v>4502</v>
      </c>
      <c r="B28" s="74" t="s">
        <v>21</v>
      </c>
      <c r="C28" s="58">
        <v>-290000</v>
      </c>
      <c r="D28" s="76">
        <v>-290000</v>
      </c>
      <c r="E28" s="76">
        <f t="shared" si="0"/>
        <v>0</v>
      </c>
    </row>
    <row r="29" spans="1:5" ht="13.4" customHeight="1">
      <c r="A29" s="73">
        <v>1501</v>
      </c>
      <c r="B29" s="74" t="s">
        <v>22</v>
      </c>
      <c r="C29" s="75">
        <v>0</v>
      </c>
      <c r="D29" s="76">
        <v>0</v>
      </c>
      <c r="E29" s="76">
        <f t="shared" si="0"/>
        <v>0</v>
      </c>
    </row>
    <row r="30" spans="1:5">
      <c r="A30" s="73">
        <v>1502</v>
      </c>
      <c r="B30" s="74" t="s">
        <v>23</v>
      </c>
      <c r="C30" s="75">
        <v>0</v>
      </c>
      <c r="D30" s="76">
        <v>0</v>
      </c>
      <c r="E30" s="76">
        <f t="shared" si="0"/>
        <v>0</v>
      </c>
    </row>
    <row r="31" spans="1:5" ht="13.4" customHeight="1">
      <c r="A31" s="73">
        <v>655</v>
      </c>
      <c r="B31" s="74" t="s">
        <v>24</v>
      </c>
      <c r="C31" s="58">
        <v>5000</v>
      </c>
      <c r="D31" s="76">
        <v>5000</v>
      </c>
      <c r="E31" s="76">
        <f t="shared" si="0"/>
        <v>0</v>
      </c>
    </row>
    <row r="32" spans="1:5" ht="13.4" customHeight="1">
      <c r="A32" s="73">
        <v>650</v>
      </c>
      <c r="B32" s="74" t="s">
        <v>25</v>
      </c>
      <c r="C32" s="58">
        <v>-484773</v>
      </c>
      <c r="D32" s="58">
        <v>-484773</v>
      </c>
      <c r="E32" s="76">
        <f t="shared" si="0"/>
        <v>0</v>
      </c>
    </row>
    <row r="33" spans="1:5" ht="13.4" customHeight="1">
      <c r="A33" s="77"/>
      <c r="B33" s="78" t="s">
        <v>26</v>
      </c>
      <c r="C33" s="72">
        <f>+C22+C24</f>
        <v>289338</v>
      </c>
      <c r="D33" s="72">
        <f>+D22+D24</f>
        <v>-553439</v>
      </c>
      <c r="E33" s="72">
        <f t="shared" si="0"/>
        <v>-842777</v>
      </c>
    </row>
    <row r="34" spans="1:5" ht="13.4" customHeight="1">
      <c r="A34" s="74"/>
      <c r="B34" s="74"/>
      <c r="C34" s="76"/>
      <c r="D34" s="76"/>
      <c r="E34" s="76"/>
    </row>
    <row r="35" spans="1:5" ht="13.4" customHeight="1">
      <c r="A35" s="77"/>
      <c r="B35" s="78" t="s">
        <v>27</v>
      </c>
      <c r="C35" s="72">
        <f>SUM(C36:C37)</f>
        <v>-58874</v>
      </c>
      <c r="D35" s="72">
        <f>SUM(D36:D37)</f>
        <v>131583</v>
      </c>
      <c r="E35" s="72">
        <f t="shared" si="0"/>
        <v>190457</v>
      </c>
    </row>
    <row r="36" spans="1:5" ht="13.4" customHeight="1">
      <c r="A36" s="73">
        <v>2585</v>
      </c>
      <c r="B36" s="74" t="s">
        <v>28</v>
      </c>
      <c r="C36" s="58">
        <v>2165286</v>
      </c>
      <c r="D36" s="76">
        <f>(D26+D27+D28)*-1</f>
        <v>2355743</v>
      </c>
      <c r="E36" s="76">
        <f t="shared" si="0"/>
        <v>190457</v>
      </c>
    </row>
    <row r="37" spans="1:5" ht="13.4" customHeight="1">
      <c r="A37" s="73">
        <v>2586</v>
      </c>
      <c r="B37" s="74" t="s">
        <v>29</v>
      </c>
      <c r="C37" s="58">
        <v>-2224160</v>
      </c>
      <c r="D37" s="58">
        <v>-2224160</v>
      </c>
      <c r="E37" s="76">
        <f t="shared" si="0"/>
        <v>0</v>
      </c>
    </row>
    <row r="38" spans="1:5" ht="13.4" customHeight="1">
      <c r="A38" s="74"/>
      <c r="B38" s="74"/>
      <c r="C38" s="103"/>
      <c r="D38" s="103"/>
      <c r="E38" s="103"/>
    </row>
    <row r="39" spans="1:5" ht="13.4" customHeight="1">
      <c r="A39" s="107">
        <v>1001</v>
      </c>
      <c r="B39" s="70" t="s">
        <v>30</v>
      </c>
      <c r="C39" s="72">
        <f>C33+C35</f>
        <v>230464</v>
      </c>
      <c r="D39" s="72">
        <f>D33+D35</f>
        <v>-421856</v>
      </c>
      <c r="E39" s="72">
        <f t="shared" si="0"/>
        <v>-652320</v>
      </c>
    </row>
    <row r="40" spans="1:5" ht="13.4" customHeight="1">
      <c r="A40" s="108"/>
      <c r="B40" s="70" t="s">
        <v>31</v>
      </c>
      <c r="C40" s="72">
        <v>0</v>
      </c>
      <c r="D40" s="72">
        <v>0</v>
      </c>
      <c r="E40" s="72">
        <f t="shared" si="0"/>
        <v>0</v>
      </c>
    </row>
    <row r="41" spans="1:5" ht="13.4" customHeight="1">
      <c r="A41" s="74"/>
      <c r="B41" s="74"/>
      <c r="C41" s="109"/>
      <c r="D41" s="109"/>
      <c r="E41" s="109"/>
    </row>
    <row r="42" spans="1:5" ht="13.4" customHeight="1">
      <c r="A42" s="77"/>
      <c r="B42" s="78" t="s">
        <v>32</v>
      </c>
      <c r="C42" s="72">
        <f>+C4+C27+C31+C25+C36</f>
        <v>42982046</v>
      </c>
      <c r="D42" s="72">
        <f>+D4+D27+D31+D25+D36</f>
        <v>43814798</v>
      </c>
      <c r="E42" s="72">
        <f t="shared" si="0"/>
        <v>832752</v>
      </c>
    </row>
    <row r="43" spans="1:5" ht="13.4" customHeight="1"/>
  </sheetData>
  <mergeCells count="5">
    <mergeCell ref="A2:B2"/>
    <mergeCell ref="E2:E3"/>
    <mergeCell ref="A4:B4"/>
    <mergeCell ref="A10:B10"/>
    <mergeCell ref="A24:B24"/>
  </mergeCells>
  <pageMargins left="0.4" right="0.3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S161"/>
  <sheetViews>
    <sheetView topLeftCell="A121" workbookViewId="0">
      <selection activeCell="X49" sqref="X49"/>
    </sheetView>
  </sheetViews>
  <sheetFormatPr defaultRowHeight="14"/>
  <cols>
    <col min="1" max="1" width="34.58203125" style="3" customWidth="1"/>
    <col min="2" max="2" width="9.1640625" style="3" bestFit="1" customWidth="1"/>
    <col min="3" max="3" width="9.1640625" style="3" customWidth="1"/>
    <col min="4" max="4" width="12.1640625" customWidth="1"/>
    <col min="5" max="5" width="11.83203125" customWidth="1"/>
    <col min="7" max="7" width="10.6640625" customWidth="1"/>
    <col min="12" max="12" width="10.6640625" customWidth="1"/>
    <col min="14" max="14" width="12.58203125" customWidth="1"/>
    <col min="18" max="18" width="12.08203125" customWidth="1"/>
    <col min="19" max="19" width="11.1640625" customWidth="1"/>
  </cols>
  <sheetData>
    <row r="1" spans="1:19" ht="14.5" thickBot="1"/>
    <row r="2" spans="1:19">
      <c r="A2" s="47"/>
      <c r="B2" s="119" t="s">
        <v>67</v>
      </c>
      <c r="C2" s="119"/>
      <c r="D2" s="119"/>
      <c r="E2" s="119"/>
      <c r="F2" s="119"/>
      <c r="G2" s="120"/>
      <c r="H2" s="117" t="s">
        <v>66</v>
      </c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1:19" ht="56">
      <c r="A3" s="21"/>
      <c r="B3" s="18" t="s">
        <v>84</v>
      </c>
      <c r="C3" s="18" t="s">
        <v>89</v>
      </c>
      <c r="D3" s="18" t="s">
        <v>86</v>
      </c>
      <c r="E3" s="18" t="s">
        <v>85</v>
      </c>
      <c r="F3" s="19" t="s">
        <v>88</v>
      </c>
      <c r="G3" s="20" t="s">
        <v>87</v>
      </c>
      <c r="H3" s="18" t="s">
        <v>84</v>
      </c>
      <c r="I3" s="18" t="s">
        <v>90</v>
      </c>
      <c r="J3" s="33" t="s">
        <v>89</v>
      </c>
      <c r="K3" s="28" t="s">
        <v>90</v>
      </c>
      <c r="L3" s="28" t="s">
        <v>86</v>
      </c>
      <c r="M3" s="28" t="s">
        <v>90</v>
      </c>
      <c r="N3" s="38" t="s">
        <v>85</v>
      </c>
      <c r="O3" s="38" t="s">
        <v>68</v>
      </c>
      <c r="P3" s="43" t="s">
        <v>88</v>
      </c>
      <c r="Q3" s="43" t="s">
        <v>68</v>
      </c>
      <c r="R3" s="20" t="s">
        <v>87</v>
      </c>
      <c r="S3" t="s">
        <v>68</v>
      </c>
    </row>
    <row r="4" spans="1:19">
      <c r="A4" s="19" t="s">
        <v>43</v>
      </c>
      <c r="B4" s="21"/>
      <c r="C4" s="19">
        <v>150</v>
      </c>
      <c r="D4" s="22">
        <v>1573366</v>
      </c>
      <c r="E4" s="19">
        <v>539353</v>
      </c>
      <c r="F4" s="19"/>
      <c r="G4" s="23">
        <f>B4+C4+D4+E4+F4</f>
        <v>2112869</v>
      </c>
      <c r="H4" s="19"/>
      <c r="I4" s="19">
        <f>H4-B3:B4</f>
        <v>0</v>
      </c>
      <c r="J4" s="34">
        <v>150</v>
      </c>
      <c r="K4" s="35">
        <f>J3:J4-C4</f>
        <v>0</v>
      </c>
      <c r="L4" s="29">
        <v>1663850</v>
      </c>
      <c r="M4" s="30">
        <f>L4-D4</f>
        <v>90484</v>
      </c>
      <c r="N4" s="39">
        <v>554011</v>
      </c>
      <c r="O4" s="40">
        <f>N4-E4</f>
        <v>14658</v>
      </c>
      <c r="P4" s="43"/>
      <c r="Q4" s="43">
        <f>P4-F4</f>
        <v>0</v>
      </c>
      <c r="R4" s="26">
        <f t="shared" ref="R4:R35" si="0">H4+J4+L4+N4+P4</f>
        <v>2218011</v>
      </c>
      <c r="S4" s="3">
        <f t="shared" ref="S4:S35" si="1">R4-G4</f>
        <v>105142</v>
      </c>
    </row>
    <row r="5" spans="1:19">
      <c r="A5" s="19" t="s">
        <v>47</v>
      </c>
      <c r="B5" s="21"/>
      <c r="C5" s="21">
        <v>100</v>
      </c>
      <c r="D5" s="22">
        <v>866856</v>
      </c>
      <c r="E5" s="19">
        <v>316684</v>
      </c>
      <c r="F5" s="19"/>
      <c r="G5" s="23">
        <f t="shared" ref="G5:G35" si="2">B5+C5+D5+E5+F5</f>
        <v>1183640</v>
      </c>
      <c r="H5" s="19"/>
      <c r="I5" s="19">
        <f t="shared" ref="I5:I36" si="3">H5-B4:B5</f>
        <v>0</v>
      </c>
      <c r="J5" s="34">
        <v>100</v>
      </c>
      <c r="K5" s="35">
        <f t="shared" ref="K5:K35" si="4">J4:J5-C5</f>
        <v>0</v>
      </c>
      <c r="L5" s="29">
        <v>926670</v>
      </c>
      <c r="M5" s="30">
        <f t="shared" ref="M5:M36" si="5">L5-D5</f>
        <v>59814</v>
      </c>
      <c r="N5" s="39">
        <v>316684</v>
      </c>
      <c r="O5" s="40">
        <f t="shared" ref="O5:O36" si="6">N5-E5</f>
        <v>0</v>
      </c>
      <c r="P5" s="43"/>
      <c r="Q5" s="43">
        <f t="shared" ref="Q5:Q36" si="7">P5-F5</f>
        <v>0</v>
      </c>
      <c r="R5" s="26">
        <f t="shared" si="0"/>
        <v>1243454</v>
      </c>
      <c r="S5" s="3">
        <f t="shared" si="1"/>
        <v>59814</v>
      </c>
    </row>
    <row r="6" spans="1:19">
      <c r="A6" s="19" t="s">
        <v>44</v>
      </c>
      <c r="B6" s="21"/>
      <c r="C6" s="21">
        <v>50</v>
      </c>
      <c r="D6" s="22">
        <v>1091013</v>
      </c>
      <c r="E6" s="19">
        <v>345294</v>
      </c>
      <c r="F6" s="19"/>
      <c r="G6" s="23">
        <f t="shared" si="2"/>
        <v>1436357</v>
      </c>
      <c r="H6" s="19"/>
      <c r="I6" s="19">
        <f t="shared" si="3"/>
        <v>0</v>
      </c>
      <c r="J6" s="34">
        <v>50</v>
      </c>
      <c r="K6" s="35">
        <f t="shared" si="4"/>
        <v>0</v>
      </c>
      <c r="L6" s="29">
        <v>1156391</v>
      </c>
      <c r="M6" s="30">
        <f t="shared" si="5"/>
        <v>65378</v>
      </c>
      <c r="N6" s="39">
        <v>345294</v>
      </c>
      <c r="O6" s="40">
        <f t="shared" si="6"/>
        <v>0</v>
      </c>
      <c r="P6" s="43"/>
      <c r="Q6" s="43">
        <f t="shared" si="7"/>
        <v>0</v>
      </c>
      <c r="R6" s="26">
        <f t="shared" si="0"/>
        <v>1501735</v>
      </c>
      <c r="S6" s="3">
        <f t="shared" si="1"/>
        <v>65378</v>
      </c>
    </row>
    <row r="7" spans="1:19">
      <c r="A7" s="19" t="s">
        <v>48</v>
      </c>
      <c r="B7" s="21"/>
      <c r="C7" s="21">
        <v>150</v>
      </c>
      <c r="D7" s="22">
        <v>1349965</v>
      </c>
      <c r="E7" s="19">
        <v>452099</v>
      </c>
      <c r="F7" s="19"/>
      <c r="G7" s="23">
        <f t="shared" si="2"/>
        <v>1802214</v>
      </c>
      <c r="H7" s="19"/>
      <c r="I7" s="19">
        <f t="shared" si="3"/>
        <v>0</v>
      </c>
      <c r="J7" s="34">
        <v>150</v>
      </c>
      <c r="K7" s="35">
        <f t="shared" si="4"/>
        <v>0</v>
      </c>
      <c r="L7" s="29">
        <v>1433982</v>
      </c>
      <c r="M7" s="30">
        <f t="shared" si="5"/>
        <v>84017</v>
      </c>
      <c r="N7" s="39">
        <v>452099</v>
      </c>
      <c r="O7" s="40">
        <f t="shared" si="6"/>
        <v>0</v>
      </c>
      <c r="P7" s="43"/>
      <c r="Q7" s="43">
        <f t="shared" si="7"/>
        <v>0</v>
      </c>
      <c r="R7" s="26">
        <f t="shared" si="0"/>
        <v>1886231</v>
      </c>
      <c r="S7" s="3">
        <f t="shared" si="1"/>
        <v>84017</v>
      </c>
    </row>
    <row r="8" spans="1:19">
      <c r="A8" s="19" t="s">
        <v>49</v>
      </c>
      <c r="B8" s="21"/>
      <c r="C8" s="22">
        <v>200</v>
      </c>
      <c r="D8" s="22">
        <v>1244434</v>
      </c>
      <c r="E8" s="19">
        <v>276248</v>
      </c>
      <c r="F8" s="19"/>
      <c r="G8" s="23">
        <f t="shared" si="2"/>
        <v>1520882</v>
      </c>
      <c r="H8" s="19"/>
      <c r="I8" s="19">
        <f t="shared" si="3"/>
        <v>0</v>
      </c>
      <c r="J8" s="34">
        <v>200</v>
      </c>
      <c r="K8" s="35">
        <f t="shared" si="4"/>
        <v>0</v>
      </c>
      <c r="L8" s="29">
        <v>1271815</v>
      </c>
      <c r="M8" s="30">
        <f t="shared" si="5"/>
        <v>27381</v>
      </c>
      <c r="N8" s="39">
        <v>279794</v>
      </c>
      <c r="O8" s="40">
        <f t="shared" si="6"/>
        <v>3546</v>
      </c>
      <c r="P8" s="43"/>
      <c r="Q8" s="43">
        <f t="shared" si="7"/>
        <v>0</v>
      </c>
      <c r="R8" s="26">
        <f t="shared" si="0"/>
        <v>1551809</v>
      </c>
      <c r="S8" s="3">
        <f t="shared" si="1"/>
        <v>30927</v>
      </c>
    </row>
    <row r="9" spans="1:19">
      <c r="A9" s="19" t="s">
        <v>37</v>
      </c>
      <c r="B9" s="21"/>
      <c r="C9" s="22">
        <v>96</v>
      </c>
      <c r="D9" s="22">
        <v>776160</v>
      </c>
      <c r="E9" s="19">
        <v>132770</v>
      </c>
      <c r="F9" s="19"/>
      <c r="G9" s="23">
        <f t="shared" si="2"/>
        <v>909026</v>
      </c>
      <c r="H9" s="19"/>
      <c r="I9" s="19">
        <f t="shared" si="3"/>
        <v>0</v>
      </c>
      <c r="J9" s="34">
        <v>96</v>
      </c>
      <c r="K9" s="35">
        <f t="shared" si="4"/>
        <v>0</v>
      </c>
      <c r="L9" s="29">
        <v>801867</v>
      </c>
      <c r="M9" s="30">
        <f t="shared" si="5"/>
        <v>25707</v>
      </c>
      <c r="N9" s="39">
        <v>166770</v>
      </c>
      <c r="O9" s="40">
        <f t="shared" si="6"/>
        <v>34000</v>
      </c>
      <c r="P9" s="43"/>
      <c r="Q9" s="43">
        <f t="shared" si="7"/>
        <v>0</v>
      </c>
      <c r="R9" s="26">
        <f t="shared" si="0"/>
        <v>968733</v>
      </c>
      <c r="S9" s="3">
        <f t="shared" si="1"/>
        <v>59707</v>
      </c>
    </row>
    <row r="10" spans="1:19">
      <c r="A10" s="19" t="s">
        <v>35</v>
      </c>
      <c r="B10" s="21"/>
      <c r="C10" s="22">
        <v>50</v>
      </c>
      <c r="D10" s="22">
        <v>181256</v>
      </c>
      <c r="E10" s="19">
        <v>88603</v>
      </c>
      <c r="F10" s="19"/>
      <c r="G10" s="23">
        <f t="shared" si="2"/>
        <v>269909</v>
      </c>
      <c r="H10" s="19"/>
      <c r="I10" s="19">
        <f t="shared" si="3"/>
        <v>0</v>
      </c>
      <c r="J10" s="34">
        <v>50</v>
      </c>
      <c r="K10" s="35">
        <f t="shared" si="4"/>
        <v>0</v>
      </c>
      <c r="L10" s="29">
        <v>188054</v>
      </c>
      <c r="M10" s="30">
        <f t="shared" si="5"/>
        <v>6798</v>
      </c>
      <c r="N10" s="39">
        <v>88603</v>
      </c>
      <c r="O10" s="40">
        <f t="shared" si="6"/>
        <v>0</v>
      </c>
      <c r="P10" s="43"/>
      <c r="Q10" s="43">
        <f t="shared" si="7"/>
        <v>0</v>
      </c>
      <c r="R10" s="26">
        <f t="shared" si="0"/>
        <v>276707</v>
      </c>
      <c r="S10" s="3">
        <f t="shared" si="1"/>
        <v>6798</v>
      </c>
    </row>
    <row r="11" spans="1:19">
      <c r="A11" s="19" t="s">
        <v>45</v>
      </c>
      <c r="B11" s="21"/>
      <c r="C11" s="22">
        <v>980</v>
      </c>
      <c r="D11" s="22">
        <v>632140</v>
      </c>
      <c r="E11" s="19">
        <v>110008</v>
      </c>
      <c r="F11" s="19"/>
      <c r="G11" s="23">
        <f t="shared" si="2"/>
        <v>743128</v>
      </c>
      <c r="H11" s="19"/>
      <c r="I11" s="19">
        <f t="shared" si="3"/>
        <v>0</v>
      </c>
      <c r="J11" s="34">
        <v>980</v>
      </c>
      <c r="K11" s="35">
        <f t="shared" si="4"/>
        <v>0</v>
      </c>
      <c r="L11" s="29">
        <v>654462</v>
      </c>
      <c r="M11" s="30">
        <f t="shared" si="5"/>
        <v>22322</v>
      </c>
      <c r="N11" s="39">
        <v>112269</v>
      </c>
      <c r="O11" s="40">
        <f t="shared" si="6"/>
        <v>2261</v>
      </c>
      <c r="P11" s="43"/>
      <c r="Q11" s="43">
        <f t="shared" si="7"/>
        <v>0</v>
      </c>
      <c r="R11" s="26">
        <f t="shared" si="0"/>
        <v>767711</v>
      </c>
      <c r="S11" s="3">
        <f t="shared" si="1"/>
        <v>24583</v>
      </c>
    </row>
    <row r="12" spans="1:19">
      <c r="A12" s="19" t="s">
        <v>38</v>
      </c>
      <c r="B12" s="21"/>
      <c r="C12" s="22">
        <v>300</v>
      </c>
      <c r="D12" s="22">
        <v>280855</v>
      </c>
      <c r="E12" s="19">
        <v>101372</v>
      </c>
      <c r="F12" s="19"/>
      <c r="G12" s="23">
        <f t="shared" si="2"/>
        <v>382527</v>
      </c>
      <c r="H12" s="19"/>
      <c r="I12" s="19">
        <f t="shared" si="3"/>
        <v>0</v>
      </c>
      <c r="J12" s="34">
        <v>300</v>
      </c>
      <c r="K12" s="35">
        <f t="shared" si="4"/>
        <v>0</v>
      </c>
      <c r="L12" s="29">
        <v>283329</v>
      </c>
      <c r="M12" s="30">
        <f t="shared" si="5"/>
        <v>2474</v>
      </c>
      <c r="N12" s="39">
        <v>101622</v>
      </c>
      <c r="O12" s="40">
        <f t="shared" si="6"/>
        <v>250</v>
      </c>
      <c r="P12" s="43"/>
      <c r="Q12" s="43">
        <f t="shared" si="7"/>
        <v>0</v>
      </c>
      <c r="R12" s="26">
        <f t="shared" si="0"/>
        <v>385251</v>
      </c>
      <c r="S12" s="3">
        <f t="shared" si="1"/>
        <v>2724</v>
      </c>
    </row>
    <row r="13" spans="1:19">
      <c r="A13" s="19" t="s">
        <v>91</v>
      </c>
      <c r="B13" s="21"/>
      <c r="C13" s="21"/>
      <c r="D13" s="22">
        <v>70584</v>
      </c>
      <c r="E13" s="19">
        <v>32551</v>
      </c>
      <c r="F13" s="19"/>
      <c r="G13" s="23">
        <f t="shared" si="2"/>
        <v>103135</v>
      </c>
      <c r="H13" s="19"/>
      <c r="I13" s="19">
        <f t="shared" si="3"/>
        <v>0</v>
      </c>
      <c r="J13" s="35"/>
      <c r="K13" s="35">
        <f t="shared" si="4"/>
        <v>0</v>
      </c>
      <c r="L13" s="29">
        <v>59443</v>
      </c>
      <c r="M13" s="30">
        <f t="shared" si="5"/>
        <v>-11141</v>
      </c>
      <c r="N13" s="39">
        <v>32551</v>
      </c>
      <c r="O13" s="40">
        <f t="shared" si="6"/>
        <v>0</v>
      </c>
      <c r="P13" s="43"/>
      <c r="Q13" s="43">
        <f t="shared" si="7"/>
        <v>0</v>
      </c>
      <c r="R13" s="26">
        <f t="shared" si="0"/>
        <v>91994</v>
      </c>
      <c r="S13" s="3">
        <f t="shared" si="1"/>
        <v>-11141</v>
      </c>
    </row>
    <row r="14" spans="1:19">
      <c r="A14" s="19" t="s">
        <v>40</v>
      </c>
      <c r="B14" s="21"/>
      <c r="C14" s="21"/>
      <c r="D14" s="22">
        <v>470029</v>
      </c>
      <c r="E14" s="19">
        <v>154543</v>
      </c>
      <c r="F14" s="19"/>
      <c r="G14" s="23">
        <f t="shared" si="2"/>
        <v>624572</v>
      </c>
      <c r="H14" s="19"/>
      <c r="I14" s="19">
        <f t="shared" si="3"/>
        <v>0</v>
      </c>
      <c r="J14" s="35"/>
      <c r="K14" s="35">
        <f t="shared" si="4"/>
        <v>0</v>
      </c>
      <c r="L14" s="29">
        <v>495525</v>
      </c>
      <c r="M14" s="30">
        <f t="shared" si="5"/>
        <v>25496</v>
      </c>
      <c r="N14" s="39">
        <v>162993</v>
      </c>
      <c r="O14" s="40">
        <f t="shared" si="6"/>
        <v>8450</v>
      </c>
      <c r="P14" s="43"/>
      <c r="Q14" s="43">
        <f t="shared" si="7"/>
        <v>0</v>
      </c>
      <c r="R14" s="26">
        <f t="shared" si="0"/>
        <v>658518</v>
      </c>
      <c r="S14" s="3">
        <f t="shared" si="1"/>
        <v>33946</v>
      </c>
    </row>
    <row r="15" spans="1:19">
      <c r="A15" s="19" t="s">
        <v>92</v>
      </c>
      <c r="B15" s="21"/>
      <c r="C15" s="21"/>
      <c r="D15" s="22">
        <v>1118013</v>
      </c>
      <c r="E15" s="19">
        <v>139954</v>
      </c>
      <c r="F15" s="19"/>
      <c r="G15" s="23">
        <f t="shared" si="2"/>
        <v>1257967</v>
      </c>
      <c r="H15" s="19"/>
      <c r="I15" s="19">
        <f t="shared" si="3"/>
        <v>0</v>
      </c>
      <c r="J15" s="35"/>
      <c r="K15" s="35">
        <f t="shared" si="4"/>
        <v>0</v>
      </c>
      <c r="L15" s="29">
        <v>1200440</v>
      </c>
      <c r="M15" s="30">
        <f t="shared" si="5"/>
        <v>82427</v>
      </c>
      <c r="N15" s="39">
        <v>138457</v>
      </c>
      <c r="O15" s="40">
        <f t="shared" si="6"/>
        <v>-1497</v>
      </c>
      <c r="P15" s="43"/>
      <c r="Q15" s="43">
        <f t="shared" si="7"/>
        <v>0</v>
      </c>
      <c r="R15" s="26">
        <f t="shared" si="0"/>
        <v>1338897</v>
      </c>
      <c r="S15" s="3">
        <f t="shared" si="1"/>
        <v>80930</v>
      </c>
    </row>
    <row r="16" spans="1:19">
      <c r="A16" s="19" t="s">
        <v>39</v>
      </c>
      <c r="B16" s="21"/>
      <c r="C16" s="21"/>
      <c r="D16" s="22">
        <v>868354</v>
      </c>
      <c r="E16" s="19">
        <v>552527</v>
      </c>
      <c r="F16" s="19"/>
      <c r="G16" s="23">
        <f t="shared" si="2"/>
        <v>1420881</v>
      </c>
      <c r="H16" s="19"/>
      <c r="I16" s="19">
        <f t="shared" si="3"/>
        <v>0</v>
      </c>
      <c r="J16" s="35"/>
      <c r="K16" s="35">
        <f t="shared" si="4"/>
        <v>0</v>
      </c>
      <c r="L16" s="29">
        <v>875457</v>
      </c>
      <c r="M16" s="30">
        <f t="shared" si="5"/>
        <v>7103</v>
      </c>
      <c r="N16" s="39">
        <v>552527</v>
      </c>
      <c r="O16" s="40">
        <f t="shared" si="6"/>
        <v>0</v>
      </c>
      <c r="P16" s="43"/>
      <c r="Q16" s="43">
        <f t="shared" si="7"/>
        <v>0</v>
      </c>
      <c r="R16" s="26">
        <f t="shared" si="0"/>
        <v>1427984</v>
      </c>
      <c r="S16" s="3">
        <f t="shared" si="1"/>
        <v>7103</v>
      </c>
    </row>
    <row r="17" spans="1:19">
      <c r="A17" s="19" t="s">
        <v>50</v>
      </c>
      <c r="B17" s="21"/>
      <c r="C17" s="21"/>
      <c r="D17" s="22">
        <v>2105027</v>
      </c>
      <c r="E17" s="19">
        <v>812706</v>
      </c>
      <c r="F17" s="19"/>
      <c r="G17" s="23">
        <f t="shared" si="2"/>
        <v>2917733</v>
      </c>
      <c r="H17" s="19"/>
      <c r="I17" s="19">
        <f t="shared" si="3"/>
        <v>0</v>
      </c>
      <c r="J17" s="35"/>
      <c r="K17" s="35">
        <f t="shared" si="4"/>
        <v>0</v>
      </c>
      <c r="L17" s="29">
        <v>2141568</v>
      </c>
      <c r="M17" s="30">
        <f t="shared" si="5"/>
        <v>36541</v>
      </c>
      <c r="N17" s="39">
        <v>814973</v>
      </c>
      <c r="O17" s="40">
        <f t="shared" si="6"/>
        <v>2267</v>
      </c>
      <c r="P17" s="43"/>
      <c r="Q17" s="43">
        <f t="shared" si="7"/>
        <v>0</v>
      </c>
      <c r="R17" s="26">
        <f t="shared" si="0"/>
        <v>2956541</v>
      </c>
      <c r="S17" s="3">
        <f t="shared" si="1"/>
        <v>38808</v>
      </c>
    </row>
    <row r="18" spans="1:19">
      <c r="A18" s="19" t="s">
        <v>46</v>
      </c>
      <c r="B18" s="21"/>
      <c r="C18" s="22">
        <v>100</v>
      </c>
      <c r="D18" s="22">
        <v>2302871</v>
      </c>
      <c r="E18" s="19">
        <v>746675</v>
      </c>
      <c r="F18" s="19"/>
      <c r="G18" s="23">
        <f t="shared" si="2"/>
        <v>3049646</v>
      </c>
      <c r="H18" s="19"/>
      <c r="I18" s="19">
        <f t="shared" si="3"/>
        <v>0</v>
      </c>
      <c r="J18" s="34">
        <v>100</v>
      </c>
      <c r="K18" s="35">
        <f t="shared" si="4"/>
        <v>0</v>
      </c>
      <c r="L18" s="29">
        <v>2319371</v>
      </c>
      <c r="M18" s="30">
        <f t="shared" si="5"/>
        <v>16500</v>
      </c>
      <c r="N18" s="39">
        <v>754737</v>
      </c>
      <c r="O18" s="40">
        <f t="shared" si="6"/>
        <v>8062</v>
      </c>
      <c r="P18" s="43"/>
      <c r="Q18" s="43">
        <f t="shared" si="7"/>
        <v>0</v>
      </c>
      <c r="R18" s="26">
        <f t="shared" si="0"/>
        <v>3074208</v>
      </c>
      <c r="S18" s="3">
        <f t="shared" si="1"/>
        <v>24562</v>
      </c>
    </row>
    <row r="19" spans="1:19">
      <c r="A19" s="19" t="s">
        <v>51</v>
      </c>
      <c r="B19" s="21"/>
      <c r="C19" s="22">
        <v>60</v>
      </c>
      <c r="D19" s="22">
        <v>1418919</v>
      </c>
      <c r="E19" s="19">
        <v>444930</v>
      </c>
      <c r="F19" s="19"/>
      <c r="G19" s="23">
        <f t="shared" si="2"/>
        <v>1863909</v>
      </c>
      <c r="H19" s="19"/>
      <c r="I19" s="19">
        <f t="shared" si="3"/>
        <v>0</v>
      </c>
      <c r="J19" s="34">
        <v>60</v>
      </c>
      <c r="K19" s="35">
        <f t="shared" si="4"/>
        <v>0</v>
      </c>
      <c r="L19" s="29">
        <v>1422682</v>
      </c>
      <c r="M19" s="30">
        <f t="shared" si="5"/>
        <v>3763</v>
      </c>
      <c r="N19" s="39">
        <v>441486</v>
      </c>
      <c r="O19" s="40">
        <f t="shared" si="6"/>
        <v>-3444</v>
      </c>
      <c r="P19" s="43"/>
      <c r="Q19" s="43">
        <f t="shared" si="7"/>
        <v>0</v>
      </c>
      <c r="R19" s="26">
        <f t="shared" si="0"/>
        <v>1864228</v>
      </c>
      <c r="S19" s="3">
        <f t="shared" si="1"/>
        <v>319</v>
      </c>
    </row>
    <row r="20" spans="1:19">
      <c r="A20" s="19" t="s">
        <v>34</v>
      </c>
      <c r="B20" s="21"/>
      <c r="C20" s="21"/>
      <c r="D20" s="22">
        <v>528162</v>
      </c>
      <c r="E20" s="19">
        <v>375435</v>
      </c>
      <c r="F20" s="19"/>
      <c r="G20" s="23">
        <f t="shared" si="2"/>
        <v>903597</v>
      </c>
      <c r="H20" s="19"/>
      <c r="I20" s="19">
        <f t="shared" si="3"/>
        <v>0</v>
      </c>
      <c r="J20" s="34">
        <v>52494</v>
      </c>
      <c r="K20" s="35">
        <f t="shared" si="4"/>
        <v>52494</v>
      </c>
      <c r="L20" s="29">
        <v>557448</v>
      </c>
      <c r="M20" s="30">
        <f t="shared" si="5"/>
        <v>29286</v>
      </c>
      <c r="N20" s="39">
        <v>346316</v>
      </c>
      <c r="O20" s="40">
        <f t="shared" si="6"/>
        <v>-29119</v>
      </c>
      <c r="P20" s="43"/>
      <c r="Q20" s="43">
        <f t="shared" si="7"/>
        <v>0</v>
      </c>
      <c r="R20" s="26">
        <f t="shared" si="0"/>
        <v>956258</v>
      </c>
      <c r="S20" s="3">
        <f t="shared" si="1"/>
        <v>52661</v>
      </c>
    </row>
    <row r="21" spans="1:19">
      <c r="A21" s="19" t="s">
        <v>52</v>
      </c>
      <c r="B21" s="21"/>
      <c r="C21" s="21"/>
      <c r="D21" s="22">
        <v>212462</v>
      </c>
      <c r="E21" s="19">
        <v>295002</v>
      </c>
      <c r="F21" s="19"/>
      <c r="G21" s="23">
        <f t="shared" si="2"/>
        <v>507464</v>
      </c>
      <c r="H21" s="19"/>
      <c r="I21" s="19">
        <f t="shared" si="3"/>
        <v>0</v>
      </c>
      <c r="J21" s="35"/>
      <c r="K21" s="35">
        <f t="shared" si="4"/>
        <v>0</v>
      </c>
      <c r="L21" s="29">
        <v>207813</v>
      </c>
      <c r="M21" s="30">
        <f t="shared" si="5"/>
        <v>-4649</v>
      </c>
      <c r="N21" s="39">
        <v>295002</v>
      </c>
      <c r="O21" s="40">
        <f t="shared" si="6"/>
        <v>0</v>
      </c>
      <c r="P21" s="43"/>
      <c r="Q21" s="43">
        <f t="shared" si="7"/>
        <v>0</v>
      </c>
      <c r="R21" s="26">
        <f t="shared" si="0"/>
        <v>502815</v>
      </c>
      <c r="S21" s="3">
        <f t="shared" si="1"/>
        <v>-4649</v>
      </c>
    </row>
    <row r="22" spans="1:19">
      <c r="A22" s="19" t="s">
        <v>53</v>
      </c>
      <c r="B22" s="21"/>
      <c r="C22" s="21"/>
      <c r="D22" s="22">
        <v>86237</v>
      </c>
      <c r="E22" s="19">
        <v>59999</v>
      </c>
      <c r="F22" s="19"/>
      <c r="G22" s="23">
        <f t="shared" si="2"/>
        <v>146236</v>
      </c>
      <c r="H22" s="19"/>
      <c r="I22" s="19">
        <f t="shared" si="3"/>
        <v>0</v>
      </c>
      <c r="J22" s="35"/>
      <c r="K22" s="35">
        <f t="shared" si="4"/>
        <v>0</v>
      </c>
      <c r="L22" s="29">
        <v>88944</v>
      </c>
      <c r="M22" s="30">
        <f t="shared" si="5"/>
        <v>2707</v>
      </c>
      <c r="N22" s="39">
        <v>65299</v>
      </c>
      <c r="O22" s="40">
        <f t="shared" si="6"/>
        <v>5300</v>
      </c>
      <c r="P22" s="43"/>
      <c r="Q22" s="43">
        <f t="shared" si="7"/>
        <v>0</v>
      </c>
      <c r="R22" s="26">
        <f t="shared" si="0"/>
        <v>154243</v>
      </c>
      <c r="S22" s="3">
        <f t="shared" si="1"/>
        <v>8007</v>
      </c>
    </row>
    <row r="23" spans="1:19">
      <c r="A23" s="19" t="s">
        <v>54</v>
      </c>
      <c r="B23" s="21"/>
      <c r="C23" s="21"/>
      <c r="D23" s="22">
        <v>132397</v>
      </c>
      <c r="E23" s="19">
        <v>30648</v>
      </c>
      <c r="F23" s="19"/>
      <c r="G23" s="23">
        <f t="shared" si="2"/>
        <v>163045</v>
      </c>
      <c r="H23" s="19"/>
      <c r="I23" s="19">
        <f t="shared" si="3"/>
        <v>0</v>
      </c>
      <c r="J23" s="35"/>
      <c r="K23" s="35">
        <f t="shared" si="4"/>
        <v>0</v>
      </c>
      <c r="L23" s="29">
        <v>136371</v>
      </c>
      <c r="M23" s="30">
        <f t="shared" si="5"/>
        <v>3974</v>
      </c>
      <c r="N23" s="39">
        <v>79963</v>
      </c>
      <c r="O23" s="40">
        <f t="shared" si="6"/>
        <v>49315</v>
      </c>
      <c r="P23" s="43"/>
      <c r="Q23" s="43">
        <f t="shared" si="7"/>
        <v>0</v>
      </c>
      <c r="R23" s="26">
        <f t="shared" si="0"/>
        <v>216334</v>
      </c>
      <c r="S23" s="3">
        <f t="shared" si="1"/>
        <v>53289</v>
      </c>
    </row>
    <row r="24" spans="1:19">
      <c r="A24" s="19" t="s">
        <v>36</v>
      </c>
      <c r="B24" s="22">
        <v>6200</v>
      </c>
      <c r="C24" s="21"/>
      <c r="D24" s="22">
        <v>249570</v>
      </c>
      <c r="E24" s="19">
        <v>759205</v>
      </c>
      <c r="F24" s="19"/>
      <c r="G24" s="23">
        <f t="shared" si="2"/>
        <v>1014975</v>
      </c>
      <c r="H24" s="22">
        <v>6200</v>
      </c>
      <c r="I24" s="19">
        <f t="shared" si="3"/>
        <v>0</v>
      </c>
      <c r="J24" s="35"/>
      <c r="K24" s="35">
        <f t="shared" si="4"/>
        <v>0</v>
      </c>
      <c r="L24" s="29">
        <v>257650</v>
      </c>
      <c r="M24" s="30">
        <f t="shared" si="5"/>
        <v>8080</v>
      </c>
      <c r="N24" s="39">
        <v>761305</v>
      </c>
      <c r="O24" s="40">
        <f t="shared" si="6"/>
        <v>2100</v>
      </c>
      <c r="P24" s="43"/>
      <c r="Q24" s="43">
        <f t="shared" si="7"/>
        <v>0</v>
      </c>
      <c r="R24" s="26">
        <f t="shared" si="0"/>
        <v>1025155</v>
      </c>
      <c r="S24" s="3">
        <f t="shared" si="1"/>
        <v>10180</v>
      </c>
    </row>
    <row r="25" spans="1:19">
      <c r="A25" s="19" t="s">
        <v>57</v>
      </c>
      <c r="B25" s="21"/>
      <c r="C25" s="21"/>
      <c r="D25" s="19"/>
      <c r="E25" s="19">
        <v>26905</v>
      </c>
      <c r="F25" s="19"/>
      <c r="G25" s="23">
        <f t="shared" si="2"/>
        <v>26905</v>
      </c>
      <c r="H25" s="19"/>
      <c r="I25" s="19">
        <f t="shared" si="3"/>
        <v>0</v>
      </c>
      <c r="J25" s="35"/>
      <c r="K25" s="35">
        <f t="shared" si="4"/>
        <v>0</v>
      </c>
      <c r="L25" s="30"/>
      <c r="M25" s="30">
        <f t="shared" si="5"/>
        <v>0</v>
      </c>
      <c r="N25" s="39">
        <v>26905</v>
      </c>
      <c r="O25" s="40">
        <f t="shared" si="6"/>
        <v>0</v>
      </c>
      <c r="P25" s="43"/>
      <c r="Q25" s="43">
        <f t="shared" si="7"/>
        <v>0</v>
      </c>
      <c r="R25" s="26">
        <f t="shared" si="0"/>
        <v>26905</v>
      </c>
      <c r="S25" s="3">
        <f t="shared" si="1"/>
        <v>0</v>
      </c>
    </row>
    <row r="26" spans="1:19">
      <c r="A26" s="19" t="s">
        <v>42</v>
      </c>
      <c r="B26" s="21"/>
      <c r="C26" s="21"/>
      <c r="D26" s="22">
        <v>458318</v>
      </c>
      <c r="E26" s="19">
        <v>794721</v>
      </c>
      <c r="F26" s="19"/>
      <c r="G26" s="23">
        <f t="shared" si="2"/>
        <v>1253039</v>
      </c>
      <c r="H26" s="19"/>
      <c r="I26" s="19">
        <f t="shared" si="3"/>
        <v>0</v>
      </c>
      <c r="J26" s="35"/>
      <c r="K26" s="35">
        <f t="shared" si="4"/>
        <v>0</v>
      </c>
      <c r="L26" s="29">
        <v>474626</v>
      </c>
      <c r="M26" s="30">
        <f t="shared" si="5"/>
        <v>16308</v>
      </c>
      <c r="N26" s="39">
        <v>792275</v>
      </c>
      <c r="O26" s="40">
        <f t="shared" si="6"/>
        <v>-2446</v>
      </c>
      <c r="P26" s="43"/>
      <c r="Q26" s="43">
        <f t="shared" si="7"/>
        <v>0</v>
      </c>
      <c r="R26" s="26">
        <f t="shared" si="0"/>
        <v>1266901</v>
      </c>
      <c r="S26" s="3">
        <f t="shared" si="1"/>
        <v>13862</v>
      </c>
    </row>
    <row r="27" spans="1:19">
      <c r="A27" s="19" t="s">
        <v>55</v>
      </c>
      <c r="B27" s="21"/>
      <c r="C27" s="21"/>
      <c r="D27" s="22">
        <v>16615</v>
      </c>
      <c r="E27" s="19">
        <v>6815</v>
      </c>
      <c r="F27" s="19"/>
      <c r="G27" s="23">
        <f t="shared" si="2"/>
        <v>23430</v>
      </c>
      <c r="H27" s="19"/>
      <c r="I27" s="19">
        <f t="shared" si="3"/>
        <v>0</v>
      </c>
      <c r="J27" s="35"/>
      <c r="K27" s="35">
        <f t="shared" si="4"/>
        <v>0</v>
      </c>
      <c r="L27" s="29">
        <v>18097</v>
      </c>
      <c r="M27" s="30">
        <f t="shared" si="5"/>
        <v>1482</v>
      </c>
      <c r="N27" s="39">
        <v>6815</v>
      </c>
      <c r="O27" s="40">
        <f t="shared" si="6"/>
        <v>0</v>
      </c>
      <c r="P27" s="43"/>
      <c r="Q27" s="43">
        <f t="shared" si="7"/>
        <v>0</v>
      </c>
      <c r="R27" s="26">
        <f t="shared" si="0"/>
        <v>24912</v>
      </c>
      <c r="S27" s="3">
        <f t="shared" si="1"/>
        <v>1482</v>
      </c>
    </row>
    <row r="28" spans="1:19">
      <c r="A28" s="19" t="s">
        <v>56</v>
      </c>
      <c r="B28" s="21"/>
      <c r="C28" s="22">
        <v>78885</v>
      </c>
      <c r="D28" s="22">
        <v>301827</v>
      </c>
      <c r="E28" s="19">
        <v>17283</v>
      </c>
      <c r="F28" s="22">
        <v>292357</v>
      </c>
      <c r="G28" s="23">
        <f t="shared" si="2"/>
        <v>690352</v>
      </c>
      <c r="H28" s="19"/>
      <c r="I28" s="19">
        <f t="shared" si="3"/>
        <v>0</v>
      </c>
      <c r="J28" s="34">
        <v>78885</v>
      </c>
      <c r="K28" s="35">
        <f t="shared" si="4"/>
        <v>0</v>
      </c>
      <c r="L28" s="29">
        <v>301827</v>
      </c>
      <c r="M28" s="30">
        <f t="shared" si="5"/>
        <v>0</v>
      </c>
      <c r="N28" s="39">
        <v>17283</v>
      </c>
      <c r="O28" s="40">
        <f t="shared" si="6"/>
        <v>0</v>
      </c>
      <c r="P28" s="44">
        <v>296690</v>
      </c>
      <c r="Q28" s="43">
        <f t="shared" si="7"/>
        <v>4333</v>
      </c>
      <c r="R28" s="26">
        <f t="shared" si="0"/>
        <v>694685</v>
      </c>
      <c r="S28" s="3">
        <f t="shared" si="1"/>
        <v>4333</v>
      </c>
    </row>
    <row r="29" spans="1:19">
      <c r="A29" s="19" t="s">
        <v>58</v>
      </c>
      <c r="B29" s="22">
        <v>101903</v>
      </c>
      <c r="C29" s="22">
        <v>389853</v>
      </c>
      <c r="D29" s="22">
        <v>176027</v>
      </c>
      <c r="E29" s="19">
        <v>930362</v>
      </c>
      <c r="F29" s="19"/>
      <c r="G29" s="23">
        <f t="shared" si="2"/>
        <v>1598145</v>
      </c>
      <c r="H29" s="22">
        <v>101903</v>
      </c>
      <c r="I29" s="19">
        <f t="shared" si="3"/>
        <v>0</v>
      </c>
      <c r="J29" s="34">
        <v>391827</v>
      </c>
      <c r="K29" s="35">
        <f t="shared" si="4"/>
        <v>1974</v>
      </c>
      <c r="L29" s="29">
        <v>719429</v>
      </c>
      <c r="M29" s="30">
        <f t="shared" si="5"/>
        <v>543402</v>
      </c>
      <c r="N29" s="39">
        <v>924369</v>
      </c>
      <c r="O29" s="40">
        <f t="shared" si="6"/>
        <v>-5993</v>
      </c>
      <c r="P29" s="43"/>
      <c r="Q29" s="43">
        <f t="shared" si="7"/>
        <v>0</v>
      </c>
      <c r="R29" s="26">
        <f t="shared" si="0"/>
        <v>2137528</v>
      </c>
      <c r="S29" s="3">
        <f t="shared" si="1"/>
        <v>539383</v>
      </c>
    </row>
    <row r="30" spans="1:19">
      <c r="A30" s="19" t="s">
        <v>59</v>
      </c>
      <c r="B30" s="22">
        <v>3824</v>
      </c>
      <c r="C30" s="22">
        <v>389</v>
      </c>
      <c r="D30" s="22">
        <v>741367</v>
      </c>
      <c r="E30" s="19">
        <v>630085</v>
      </c>
      <c r="F30" s="22">
        <v>1245</v>
      </c>
      <c r="G30" s="23">
        <f t="shared" si="2"/>
        <v>1376910</v>
      </c>
      <c r="H30" s="22">
        <v>3824</v>
      </c>
      <c r="I30" s="19">
        <f t="shared" si="3"/>
        <v>0</v>
      </c>
      <c r="J30" s="34">
        <v>389</v>
      </c>
      <c r="K30" s="35">
        <f t="shared" si="4"/>
        <v>0</v>
      </c>
      <c r="L30" s="29">
        <v>715230</v>
      </c>
      <c r="M30" s="30">
        <f t="shared" si="5"/>
        <v>-26137</v>
      </c>
      <c r="N30" s="39">
        <v>628285</v>
      </c>
      <c r="O30" s="40">
        <f t="shared" si="6"/>
        <v>-1800</v>
      </c>
      <c r="P30" s="44">
        <v>1245</v>
      </c>
      <c r="Q30" s="43">
        <f t="shared" si="7"/>
        <v>0</v>
      </c>
      <c r="R30" s="26">
        <f t="shared" si="0"/>
        <v>1348973</v>
      </c>
      <c r="S30" s="3">
        <f t="shared" si="1"/>
        <v>-27937</v>
      </c>
    </row>
    <row r="31" spans="1:19">
      <c r="A31" s="19" t="s">
        <v>60</v>
      </c>
      <c r="B31" s="22">
        <v>9000</v>
      </c>
      <c r="C31" s="21"/>
      <c r="D31" s="22">
        <v>98834</v>
      </c>
      <c r="E31" s="19">
        <v>23171</v>
      </c>
      <c r="F31" s="19"/>
      <c r="G31" s="23">
        <f t="shared" si="2"/>
        <v>131005</v>
      </c>
      <c r="H31" s="22">
        <v>9000</v>
      </c>
      <c r="I31" s="19">
        <f t="shared" si="3"/>
        <v>0</v>
      </c>
      <c r="J31" s="35"/>
      <c r="K31" s="35">
        <f t="shared" si="4"/>
        <v>0</v>
      </c>
      <c r="L31" s="29">
        <v>98834</v>
      </c>
      <c r="M31" s="30">
        <f t="shared" si="5"/>
        <v>0</v>
      </c>
      <c r="N31" s="39">
        <v>23171</v>
      </c>
      <c r="O31" s="40">
        <f t="shared" si="6"/>
        <v>0</v>
      </c>
      <c r="P31" s="43"/>
      <c r="Q31" s="43">
        <f t="shared" si="7"/>
        <v>0</v>
      </c>
      <c r="R31" s="26">
        <f t="shared" si="0"/>
        <v>131005</v>
      </c>
      <c r="S31" s="3">
        <f t="shared" si="1"/>
        <v>0</v>
      </c>
    </row>
    <row r="32" spans="1:19">
      <c r="A32" s="19" t="s">
        <v>41</v>
      </c>
      <c r="B32" s="21"/>
      <c r="C32" s="22">
        <v>46960</v>
      </c>
      <c r="D32" s="22">
        <v>343919</v>
      </c>
      <c r="E32" s="19">
        <v>1510745</v>
      </c>
      <c r="F32" s="22">
        <v>300</v>
      </c>
      <c r="G32" s="23">
        <f t="shared" si="2"/>
        <v>1901924</v>
      </c>
      <c r="H32" s="22">
        <v>0</v>
      </c>
      <c r="I32" s="19">
        <f t="shared" si="3"/>
        <v>0</v>
      </c>
      <c r="J32" s="34">
        <v>51300</v>
      </c>
      <c r="K32" s="35">
        <f t="shared" si="4"/>
        <v>4340</v>
      </c>
      <c r="L32" s="29">
        <v>333483</v>
      </c>
      <c r="M32" s="30">
        <f t="shared" si="5"/>
        <v>-10436</v>
      </c>
      <c r="N32" s="39">
        <v>1528379</v>
      </c>
      <c r="O32" s="40">
        <f t="shared" si="6"/>
        <v>17634</v>
      </c>
      <c r="P32" s="43">
        <v>300</v>
      </c>
      <c r="Q32" s="43">
        <f t="shared" si="7"/>
        <v>0</v>
      </c>
      <c r="R32" s="26">
        <f t="shared" si="0"/>
        <v>1913462</v>
      </c>
      <c r="S32" s="3">
        <f t="shared" si="1"/>
        <v>11538</v>
      </c>
    </row>
    <row r="33" spans="1:19">
      <c r="A33" s="19" t="s">
        <v>61</v>
      </c>
      <c r="B33" s="22">
        <v>2600</v>
      </c>
      <c r="C33" s="22">
        <v>10000</v>
      </c>
      <c r="D33" s="22">
        <v>290562</v>
      </c>
      <c r="E33" s="19">
        <v>298651</v>
      </c>
      <c r="F33" s="19"/>
      <c r="G33" s="23">
        <f t="shared" si="2"/>
        <v>601813</v>
      </c>
      <c r="H33" s="22">
        <v>2600</v>
      </c>
      <c r="I33" s="19">
        <f t="shared" si="3"/>
        <v>0</v>
      </c>
      <c r="J33" s="34">
        <v>10000</v>
      </c>
      <c r="K33" s="35">
        <f t="shared" si="4"/>
        <v>0</v>
      </c>
      <c r="L33" s="29">
        <v>290562</v>
      </c>
      <c r="M33" s="30">
        <f t="shared" si="5"/>
        <v>0</v>
      </c>
      <c r="N33" s="39">
        <v>298651</v>
      </c>
      <c r="O33" s="40">
        <f t="shared" si="6"/>
        <v>0</v>
      </c>
      <c r="P33" s="43"/>
      <c r="Q33" s="43">
        <f t="shared" si="7"/>
        <v>0</v>
      </c>
      <c r="R33" s="26">
        <f t="shared" si="0"/>
        <v>601813</v>
      </c>
      <c r="S33" s="3">
        <f t="shared" si="1"/>
        <v>0</v>
      </c>
    </row>
    <row r="34" spans="1:19">
      <c r="A34" s="19" t="s">
        <v>62</v>
      </c>
      <c r="B34" s="21"/>
      <c r="C34" s="21"/>
      <c r="D34" s="22">
        <v>289971</v>
      </c>
      <c r="E34" s="19">
        <v>37384</v>
      </c>
      <c r="F34" s="19"/>
      <c r="G34" s="23">
        <f t="shared" si="2"/>
        <v>327355</v>
      </c>
      <c r="H34" s="19"/>
      <c r="I34" s="19">
        <f t="shared" si="3"/>
        <v>0</v>
      </c>
      <c r="J34" s="35"/>
      <c r="K34" s="35">
        <f t="shared" si="4"/>
        <v>0</v>
      </c>
      <c r="L34" s="29">
        <v>289971</v>
      </c>
      <c r="M34" s="30">
        <f t="shared" si="5"/>
        <v>0</v>
      </c>
      <c r="N34" s="39">
        <v>37384</v>
      </c>
      <c r="O34" s="40">
        <f t="shared" si="6"/>
        <v>0</v>
      </c>
      <c r="P34" s="43"/>
      <c r="Q34" s="43">
        <f t="shared" si="7"/>
        <v>0</v>
      </c>
      <c r="R34" s="26">
        <f t="shared" si="0"/>
        <v>327355</v>
      </c>
      <c r="S34" s="3">
        <f t="shared" si="1"/>
        <v>0</v>
      </c>
    </row>
    <row r="35" spans="1:19">
      <c r="A35" s="19" t="s">
        <v>63</v>
      </c>
      <c r="B35" s="22">
        <v>3140552</v>
      </c>
      <c r="C35" s="22">
        <v>46100</v>
      </c>
      <c r="D35" s="22">
        <v>567828</v>
      </c>
      <c r="E35" s="19">
        <v>22100</v>
      </c>
      <c r="F35" s="22">
        <v>400</v>
      </c>
      <c r="G35" s="23">
        <f t="shared" si="2"/>
        <v>3776980</v>
      </c>
      <c r="H35" s="22">
        <v>3129773</v>
      </c>
      <c r="I35" s="19">
        <f t="shared" si="3"/>
        <v>-10779</v>
      </c>
      <c r="J35" s="34">
        <v>46100</v>
      </c>
      <c r="K35" s="35">
        <f t="shared" si="4"/>
        <v>0</v>
      </c>
      <c r="L35" s="29">
        <v>567828</v>
      </c>
      <c r="M35" s="30">
        <f t="shared" si="5"/>
        <v>0</v>
      </c>
      <c r="N35" s="39">
        <v>22100</v>
      </c>
      <c r="O35" s="40">
        <f t="shared" si="6"/>
        <v>0</v>
      </c>
      <c r="P35" s="43">
        <v>400</v>
      </c>
      <c r="Q35" s="43">
        <f t="shared" si="7"/>
        <v>0</v>
      </c>
      <c r="R35" s="26">
        <f t="shared" si="0"/>
        <v>3766201</v>
      </c>
      <c r="S35" s="3">
        <f t="shared" si="1"/>
        <v>-10779</v>
      </c>
    </row>
    <row r="36" spans="1:19" ht="14.5" thickBot="1">
      <c r="A36" s="24" t="s">
        <v>65</v>
      </c>
      <c r="B36" s="24">
        <f>SUM(B4:B35)</f>
        <v>3264079</v>
      </c>
      <c r="C36" s="24">
        <f t="shared" ref="C36:E36" si="8">SUM(C4:C35)</f>
        <v>574423</v>
      </c>
      <c r="D36" s="24">
        <f t="shared" si="8"/>
        <v>20843938</v>
      </c>
      <c r="E36" s="24">
        <f t="shared" si="8"/>
        <v>11064828</v>
      </c>
      <c r="F36" s="24">
        <f t="shared" ref="F36" si="9">SUM(F4:F35)</f>
        <v>294302</v>
      </c>
      <c r="G36" s="25">
        <f t="shared" ref="G36" si="10">SUM(G4:G35)</f>
        <v>36041570</v>
      </c>
      <c r="H36" s="24">
        <f t="shared" ref="H36" si="11">SUM(H4:H35)</f>
        <v>3253300</v>
      </c>
      <c r="I36" s="27">
        <f t="shared" si="3"/>
        <v>-10779</v>
      </c>
      <c r="J36" s="36">
        <f t="shared" ref="J36" si="12">SUM(J4:J35)</f>
        <v>633231</v>
      </c>
      <c r="K36" s="37">
        <f>J35:J36-C36</f>
        <v>58808</v>
      </c>
      <c r="L36" s="31">
        <f t="shared" ref="L36:N36" si="13">SUM(L4:L35)</f>
        <v>21953019</v>
      </c>
      <c r="M36" s="32">
        <f t="shared" si="5"/>
        <v>1109081</v>
      </c>
      <c r="N36" s="41">
        <f t="shared" si="13"/>
        <v>11168372</v>
      </c>
      <c r="O36" s="42">
        <f t="shared" si="6"/>
        <v>103544</v>
      </c>
      <c r="P36" s="45">
        <f t="shared" ref="P36" si="14">SUM(P4:P35)</f>
        <v>298635</v>
      </c>
      <c r="Q36" s="46">
        <f t="shared" si="7"/>
        <v>4333</v>
      </c>
      <c r="R36" s="25">
        <f t="shared" ref="R36" si="15">SUM(R4:R35)</f>
        <v>37306557</v>
      </c>
      <c r="S36" s="3">
        <f t="shared" ref="S36" si="16">SUM(S4:S35)</f>
        <v>1264987</v>
      </c>
    </row>
    <row r="37" spans="1:19">
      <c r="G37">
        <v>36041570</v>
      </c>
      <c r="R37">
        <v>37306557</v>
      </c>
    </row>
    <row r="38" spans="1:19">
      <c r="G38" s="3">
        <f>G37-G36</f>
        <v>0</v>
      </c>
      <c r="R38" s="3">
        <f>R37-R36</f>
        <v>0</v>
      </c>
    </row>
    <row r="42" spans="1:19">
      <c r="A42" s="3" t="s">
        <v>139</v>
      </c>
      <c r="B42" s="3" t="s">
        <v>133</v>
      </c>
    </row>
    <row r="44" spans="1:19">
      <c r="A44" s="7" t="s">
        <v>64</v>
      </c>
      <c r="B44" s="4" t="s">
        <v>67</v>
      </c>
      <c r="C44" s="4" t="s">
        <v>66</v>
      </c>
      <c r="D44" s="4" t="s">
        <v>68</v>
      </c>
    </row>
    <row r="45" spans="1:19">
      <c r="A45" s="8" t="s">
        <v>43</v>
      </c>
      <c r="B45" s="6">
        <v>2112869</v>
      </c>
      <c r="C45" s="5">
        <v>2218011</v>
      </c>
      <c r="D45" s="5">
        <f>C45-B45</f>
        <v>105142</v>
      </c>
    </row>
    <row r="46" spans="1:19">
      <c r="A46" s="8" t="s">
        <v>47</v>
      </c>
      <c r="B46" s="6">
        <v>1183640</v>
      </c>
      <c r="C46" s="5">
        <v>1243454</v>
      </c>
      <c r="D46" s="5">
        <f t="shared" ref="D46:D76" si="17">C46-B46</f>
        <v>59814</v>
      </c>
    </row>
    <row r="47" spans="1:19">
      <c r="A47" s="8" t="s">
        <v>44</v>
      </c>
      <c r="B47" s="6">
        <v>1436357</v>
      </c>
      <c r="C47" s="5">
        <v>1501735</v>
      </c>
      <c r="D47" s="5">
        <f t="shared" si="17"/>
        <v>65378</v>
      </c>
    </row>
    <row r="48" spans="1:19">
      <c r="A48" s="8" t="s">
        <v>48</v>
      </c>
      <c r="B48" s="6">
        <v>1802214</v>
      </c>
      <c r="C48" s="5">
        <v>1886231</v>
      </c>
      <c r="D48" s="5">
        <f t="shared" si="17"/>
        <v>84017</v>
      </c>
    </row>
    <row r="49" spans="1:4">
      <c r="A49" s="8" t="s">
        <v>49</v>
      </c>
      <c r="B49" s="6">
        <v>1520882</v>
      </c>
      <c r="C49" s="5">
        <v>1551809</v>
      </c>
      <c r="D49" s="5">
        <f t="shared" si="17"/>
        <v>30927</v>
      </c>
    </row>
    <row r="50" spans="1:4">
      <c r="A50" s="8" t="s">
        <v>37</v>
      </c>
      <c r="B50" s="6">
        <v>909026</v>
      </c>
      <c r="C50" s="5">
        <v>968733</v>
      </c>
      <c r="D50" s="5">
        <f t="shared" si="17"/>
        <v>59707</v>
      </c>
    </row>
    <row r="51" spans="1:4">
      <c r="A51" s="8" t="s">
        <v>35</v>
      </c>
      <c r="B51" s="6">
        <v>269909</v>
      </c>
      <c r="C51" s="5">
        <v>276707</v>
      </c>
      <c r="D51" s="5">
        <f t="shared" si="17"/>
        <v>6798</v>
      </c>
    </row>
    <row r="52" spans="1:4">
      <c r="A52" s="8" t="s">
        <v>45</v>
      </c>
      <c r="B52" s="6">
        <v>743128</v>
      </c>
      <c r="C52" s="5">
        <v>767711</v>
      </c>
      <c r="D52" s="5">
        <f t="shared" si="17"/>
        <v>24583</v>
      </c>
    </row>
    <row r="53" spans="1:4">
      <c r="A53" s="8" t="s">
        <v>38</v>
      </c>
      <c r="B53" s="6">
        <v>382527</v>
      </c>
      <c r="C53" s="5">
        <v>385251</v>
      </c>
      <c r="D53" s="5">
        <f t="shared" si="17"/>
        <v>2724</v>
      </c>
    </row>
    <row r="54" spans="1:4">
      <c r="A54" s="8" t="s">
        <v>91</v>
      </c>
      <c r="B54" s="6">
        <v>103135</v>
      </c>
      <c r="C54" s="5">
        <v>91994</v>
      </c>
      <c r="D54" s="5">
        <f t="shared" si="17"/>
        <v>-11141</v>
      </c>
    </row>
    <row r="55" spans="1:4">
      <c r="A55" s="8" t="s">
        <v>40</v>
      </c>
      <c r="B55" s="6">
        <v>624572</v>
      </c>
      <c r="C55" s="5">
        <v>658518</v>
      </c>
      <c r="D55" s="5">
        <f t="shared" si="17"/>
        <v>33946</v>
      </c>
    </row>
    <row r="56" spans="1:4">
      <c r="A56" s="8" t="s">
        <v>92</v>
      </c>
      <c r="B56" s="6">
        <v>1257967</v>
      </c>
      <c r="C56" s="5">
        <v>1338897</v>
      </c>
      <c r="D56" s="5">
        <f t="shared" si="17"/>
        <v>80930</v>
      </c>
    </row>
    <row r="57" spans="1:4">
      <c r="A57" s="8" t="s">
        <v>39</v>
      </c>
      <c r="B57" s="6">
        <v>1420881</v>
      </c>
      <c r="C57" s="5">
        <v>1427984</v>
      </c>
      <c r="D57" s="5">
        <f t="shared" si="17"/>
        <v>7103</v>
      </c>
    </row>
    <row r="58" spans="1:4">
      <c r="A58" s="8" t="s">
        <v>50</v>
      </c>
      <c r="B58" s="6">
        <v>2917733</v>
      </c>
      <c r="C58" s="5">
        <v>2956541</v>
      </c>
      <c r="D58" s="5">
        <f t="shared" si="17"/>
        <v>38808</v>
      </c>
    </row>
    <row r="59" spans="1:4">
      <c r="A59" s="8" t="s">
        <v>46</v>
      </c>
      <c r="B59" s="6">
        <v>3049646</v>
      </c>
      <c r="C59" s="5">
        <v>3074208</v>
      </c>
      <c r="D59" s="5">
        <f t="shared" si="17"/>
        <v>24562</v>
      </c>
    </row>
    <row r="60" spans="1:4">
      <c r="A60" s="8" t="s">
        <v>51</v>
      </c>
      <c r="B60" s="6">
        <v>1863909</v>
      </c>
      <c r="C60" s="5">
        <v>1864228</v>
      </c>
      <c r="D60" s="5">
        <f t="shared" si="17"/>
        <v>319</v>
      </c>
    </row>
    <row r="61" spans="1:4">
      <c r="A61" s="8" t="s">
        <v>34</v>
      </c>
      <c r="B61" s="6">
        <v>903597</v>
      </c>
      <c r="C61" s="5">
        <v>956258</v>
      </c>
      <c r="D61" s="5">
        <f t="shared" si="17"/>
        <v>52661</v>
      </c>
    </row>
    <row r="62" spans="1:4">
      <c r="A62" s="8" t="s">
        <v>52</v>
      </c>
      <c r="B62" s="6">
        <v>507464</v>
      </c>
      <c r="C62" s="5">
        <v>502815</v>
      </c>
      <c r="D62" s="5">
        <f t="shared" si="17"/>
        <v>-4649</v>
      </c>
    </row>
    <row r="63" spans="1:4">
      <c r="A63" s="8" t="s">
        <v>53</v>
      </c>
      <c r="B63" s="6">
        <v>146236</v>
      </c>
      <c r="C63" s="5">
        <v>154243</v>
      </c>
      <c r="D63" s="5">
        <f t="shared" si="17"/>
        <v>8007</v>
      </c>
    </row>
    <row r="64" spans="1:4">
      <c r="A64" s="8" t="s">
        <v>54</v>
      </c>
      <c r="B64" s="6">
        <v>163045</v>
      </c>
      <c r="C64" s="5">
        <v>216334</v>
      </c>
      <c r="D64" s="5">
        <f t="shared" si="17"/>
        <v>53289</v>
      </c>
    </row>
    <row r="65" spans="1:4">
      <c r="A65" s="8" t="s">
        <v>36</v>
      </c>
      <c r="B65" s="6">
        <v>1014975</v>
      </c>
      <c r="C65" s="5">
        <v>1025155</v>
      </c>
      <c r="D65" s="5">
        <f t="shared" si="17"/>
        <v>10180</v>
      </c>
    </row>
    <row r="66" spans="1:4">
      <c r="A66" s="8" t="s">
        <v>57</v>
      </c>
      <c r="B66" s="6">
        <v>26905</v>
      </c>
      <c r="C66" s="5">
        <v>26905</v>
      </c>
      <c r="D66" s="5">
        <f t="shared" si="17"/>
        <v>0</v>
      </c>
    </row>
    <row r="67" spans="1:4">
      <c r="A67" s="8" t="s">
        <v>42</v>
      </c>
      <c r="B67" s="6">
        <v>1253039</v>
      </c>
      <c r="C67" s="5">
        <v>1266901</v>
      </c>
      <c r="D67" s="5">
        <f t="shared" si="17"/>
        <v>13862</v>
      </c>
    </row>
    <row r="68" spans="1:4">
      <c r="A68" s="8" t="s">
        <v>55</v>
      </c>
      <c r="B68" s="6">
        <v>23430</v>
      </c>
      <c r="C68" s="5">
        <v>24912</v>
      </c>
      <c r="D68" s="5">
        <f t="shared" si="17"/>
        <v>1482</v>
      </c>
    </row>
    <row r="69" spans="1:4">
      <c r="A69" s="8" t="s">
        <v>56</v>
      </c>
      <c r="B69" s="6">
        <v>690352</v>
      </c>
      <c r="C69" s="5">
        <v>694685</v>
      </c>
      <c r="D69" s="5">
        <f t="shared" si="17"/>
        <v>4333</v>
      </c>
    </row>
    <row r="70" spans="1:4">
      <c r="A70" s="8" t="s">
        <v>58</v>
      </c>
      <c r="B70" s="6">
        <v>1598145</v>
      </c>
      <c r="C70" s="5">
        <v>2137528</v>
      </c>
      <c r="D70" s="5">
        <f t="shared" si="17"/>
        <v>539383</v>
      </c>
    </row>
    <row r="71" spans="1:4">
      <c r="A71" s="8" t="s">
        <v>59</v>
      </c>
      <c r="B71" s="6">
        <v>1376910</v>
      </c>
      <c r="C71" s="5">
        <v>1348973</v>
      </c>
      <c r="D71" s="5">
        <f t="shared" si="17"/>
        <v>-27937</v>
      </c>
    </row>
    <row r="72" spans="1:4">
      <c r="A72" s="8" t="s">
        <v>60</v>
      </c>
      <c r="B72" s="6">
        <v>131005</v>
      </c>
      <c r="C72" s="5">
        <v>131005</v>
      </c>
      <c r="D72" s="5">
        <f t="shared" si="17"/>
        <v>0</v>
      </c>
    </row>
    <row r="73" spans="1:4">
      <c r="A73" s="8" t="s">
        <v>41</v>
      </c>
      <c r="B73" s="6">
        <v>1901924</v>
      </c>
      <c r="C73" s="5">
        <v>1913462</v>
      </c>
      <c r="D73" s="5">
        <f t="shared" si="17"/>
        <v>11538</v>
      </c>
    </row>
    <row r="74" spans="1:4">
      <c r="A74" s="8" t="s">
        <v>61</v>
      </c>
      <c r="B74" s="6">
        <v>601813</v>
      </c>
      <c r="C74" s="5">
        <v>601813</v>
      </c>
      <c r="D74" s="5">
        <f t="shared" si="17"/>
        <v>0</v>
      </c>
    </row>
    <row r="75" spans="1:4">
      <c r="A75" s="8" t="s">
        <v>62</v>
      </c>
      <c r="B75" s="6">
        <v>327355</v>
      </c>
      <c r="C75" s="5">
        <v>327355</v>
      </c>
      <c r="D75" s="5">
        <f t="shared" si="17"/>
        <v>0</v>
      </c>
    </row>
    <row r="76" spans="1:4" ht="12.5" customHeight="1">
      <c r="A76" s="8" t="s">
        <v>63</v>
      </c>
      <c r="B76" s="6">
        <v>3776980</v>
      </c>
      <c r="C76" s="5">
        <v>3766201</v>
      </c>
      <c r="D76" s="5">
        <f t="shared" si="17"/>
        <v>-10779</v>
      </c>
    </row>
    <row r="77" spans="1:4">
      <c r="A77" s="7" t="s">
        <v>65</v>
      </c>
      <c r="B77" s="4">
        <f>SUM(B45:B76)</f>
        <v>36041570</v>
      </c>
      <c r="C77" s="4">
        <f>SUM(C45:C76)</f>
        <v>37306557</v>
      </c>
      <c r="D77" s="4">
        <f>SUM(D45:D76)</f>
        <v>1264987</v>
      </c>
    </row>
    <row r="80" spans="1:4">
      <c r="A80" s="3" t="s">
        <v>140</v>
      </c>
      <c r="B80" s="3" t="s">
        <v>134</v>
      </c>
    </row>
    <row r="82" spans="1:4">
      <c r="A82" s="64" t="s">
        <v>64</v>
      </c>
      <c r="B82" s="65" t="s">
        <v>67</v>
      </c>
      <c r="C82" s="65" t="s">
        <v>66</v>
      </c>
      <c r="D82" s="65" t="s">
        <v>68</v>
      </c>
    </row>
    <row r="83" spans="1:4">
      <c r="A83" s="66" t="s">
        <v>43</v>
      </c>
      <c r="B83" s="67">
        <v>1573366</v>
      </c>
      <c r="C83" s="68">
        <v>1663850</v>
      </c>
      <c r="D83" s="68">
        <f>C83-B83</f>
        <v>90484</v>
      </c>
    </row>
    <row r="84" spans="1:4">
      <c r="A84" s="66" t="s">
        <v>47</v>
      </c>
      <c r="B84" s="67">
        <v>866856</v>
      </c>
      <c r="C84" s="68">
        <v>926670</v>
      </c>
      <c r="D84" s="68">
        <f t="shared" ref="D84:D113" si="18">C84-B84</f>
        <v>59814</v>
      </c>
    </row>
    <row r="85" spans="1:4">
      <c r="A85" s="66" t="s">
        <v>44</v>
      </c>
      <c r="B85" s="67">
        <v>1091013</v>
      </c>
      <c r="C85" s="68">
        <v>1156391</v>
      </c>
      <c r="D85" s="68">
        <f t="shared" si="18"/>
        <v>65378</v>
      </c>
    </row>
    <row r="86" spans="1:4">
      <c r="A86" s="66" t="s">
        <v>48</v>
      </c>
      <c r="B86" s="67">
        <v>1349965</v>
      </c>
      <c r="C86" s="68">
        <v>1433982</v>
      </c>
      <c r="D86" s="68">
        <f t="shared" si="18"/>
        <v>84017</v>
      </c>
    </row>
    <row r="87" spans="1:4">
      <c r="A87" s="66" t="s">
        <v>49</v>
      </c>
      <c r="B87" s="67">
        <v>1244434</v>
      </c>
      <c r="C87" s="68">
        <v>1271815</v>
      </c>
      <c r="D87" s="68">
        <f t="shared" si="18"/>
        <v>27381</v>
      </c>
    </row>
    <row r="88" spans="1:4">
      <c r="A88" s="66" t="s">
        <v>37</v>
      </c>
      <c r="B88" s="67">
        <v>776160</v>
      </c>
      <c r="C88" s="68">
        <v>801867</v>
      </c>
      <c r="D88" s="68">
        <f t="shared" si="18"/>
        <v>25707</v>
      </c>
    </row>
    <row r="89" spans="1:4">
      <c r="A89" s="66" t="s">
        <v>35</v>
      </c>
      <c r="B89" s="67">
        <v>181256</v>
      </c>
      <c r="C89" s="68">
        <v>188054</v>
      </c>
      <c r="D89" s="68">
        <f t="shared" si="18"/>
        <v>6798</v>
      </c>
    </row>
    <row r="90" spans="1:4">
      <c r="A90" s="66" t="s">
        <v>45</v>
      </c>
      <c r="B90" s="67">
        <v>632140</v>
      </c>
      <c r="C90" s="68">
        <v>654462</v>
      </c>
      <c r="D90" s="68">
        <f t="shared" si="18"/>
        <v>22322</v>
      </c>
    </row>
    <row r="91" spans="1:4">
      <c r="A91" s="66" t="s">
        <v>38</v>
      </c>
      <c r="B91" s="67">
        <v>280855</v>
      </c>
      <c r="C91" s="68">
        <v>283329</v>
      </c>
      <c r="D91" s="68">
        <f t="shared" si="18"/>
        <v>2474</v>
      </c>
    </row>
    <row r="92" spans="1:4">
      <c r="A92" s="66" t="s">
        <v>91</v>
      </c>
      <c r="B92" s="67">
        <v>70584</v>
      </c>
      <c r="C92" s="68">
        <v>59443</v>
      </c>
      <c r="D92" s="68">
        <f t="shared" si="18"/>
        <v>-11141</v>
      </c>
    </row>
    <row r="93" spans="1:4">
      <c r="A93" s="66" t="s">
        <v>40</v>
      </c>
      <c r="B93" s="67">
        <v>470029</v>
      </c>
      <c r="C93" s="68">
        <v>495525</v>
      </c>
      <c r="D93" s="68">
        <f t="shared" si="18"/>
        <v>25496</v>
      </c>
    </row>
    <row r="94" spans="1:4">
      <c r="A94" s="66" t="s">
        <v>92</v>
      </c>
      <c r="B94" s="67">
        <v>1118013</v>
      </c>
      <c r="C94" s="68">
        <v>1200440</v>
      </c>
      <c r="D94" s="68">
        <f t="shared" si="18"/>
        <v>82427</v>
      </c>
    </row>
    <row r="95" spans="1:4">
      <c r="A95" s="66" t="s">
        <v>39</v>
      </c>
      <c r="B95" s="67">
        <v>868354</v>
      </c>
      <c r="C95" s="68">
        <v>875457</v>
      </c>
      <c r="D95" s="68">
        <f t="shared" si="18"/>
        <v>7103</v>
      </c>
    </row>
    <row r="96" spans="1:4">
      <c r="A96" s="66" t="s">
        <v>50</v>
      </c>
      <c r="B96" s="67">
        <v>2105027</v>
      </c>
      <c r="C96" s="68">
        <v>2141568</v>
      </c>
      <c r="D96" s="68">
        <f t="shared" si="18"/>
        <v>36541</v>
      </c>
    </row>
    <row r="97" spans="1:4">
      <c r="A97" s="66" t="s">
        <v>46</v>
      </c>
      <c r="B97" s="67">
        <v>2302871</v>
      </c>
      <c r="C97" s="68">
        <v>2319371</v>
      </c>
      <c r="D97" s="68">
        <f t="shared" si="18"/>
        <v>16500</v>
      </c>
    </row>
    <row r="98" spans="1:4">
      <c r="A98" s="66" t="s">
        <v>51</v>
      </c>
      <c r="B98" s="67">
        <v>1418919</v>
      </c>
      <c r="C98" s="68">
        <v>1422682</v>
      </c>
      <c r="D98" s="68">
        <f t="shared" si="18"/>
        <v>3763</v>
      </c>
    </row>
    <row r="99" spans="1:4">
      <c r="A99" s="66" t="s">
        <v>34</v>
      </c>
      <c r="B99" s="67">
        <v>528162</v>
      </c>
      <c r="C99" s="68">
        <v>557448</v>
      </c>
      <c r="D99" s="68">
        <f t="shared" si="18"/>
        <v>29286</v>
      </c>
    </row>
    <row r="100" spans="1:4">
      <c r="A100" s="66" t="s">
        <v>52</v>
      </c>
      <c r="B100" s="67">
        <v>212462</v>
      </c>
      <c r="C100" s="68">
        <v>207813</v>
      </c>
      <c r="D100" s="68">
        <f t="shared" si="18"/>
        <v>-4649</v>
      </c>
    </row>
    <row r="101" spans="1:4">
      <c r="A101" s="66" t="s">
        <v>53</v>
      </c>
      <c r="B101" s="67">
        <v>86237</v>
      </c>
      <c r="C101" s="68">
        <v>88944</v>
      </c>
      <c r="D101" s="68">
        <f t="shared" si="18"/>
        <v>2707</v>
      </c>
    </row>
    <row r="102" spans="1:4">
      <c r="A102" s="66" t="s">
        <v>54</v>
      </c>
      <c r="B102" s="67">
        <v>132397</v>
      </c>
      <c r="C102" s="68">
        <v>136371</v>
      </c>
      <c r="D102" s="68">
        <f t="shared" si="18"/>
        <v>3974</v>
      </c>
    </row>
    <row r="103" spans="1:4">
      <c r="A103" s="66" t="s">
        <v>36</v>
      </c>
      <c r="B103" s="67">
        <v>249570</v>
      </c>
      <c r="C103" s="68">
        <v>257650</v>
      </c>
      <c r="D103" s="68">
        <f t="shared" si="18"/>
        <v>8080</v>
      </c>
    </row>
    <row r="104" spans="1:4">
      <c r="A104" s="66" t="s">
        <v>42</v>
      </c>
      <c r="B104" s="67">
        <v>458318</v>
      </c>
      <c r="C104" s="68">
        <v>474626</v>
      </c>
      <c r="D104" s="68">
        <f t="shared" si="18"/>
        <v>16308</v>
      </c>
    </row>
    <row r="105" spans="1:4">
      <c r="A105" s="66" t="s">
        <v>55</v>
      </c>
      <c r="B105" s="67">
        <v>16615</v>
      </c>
      <c r="C105" s="68">
        <v>18097</v>
      </c>
      <c r="D105" s="68">
        <f t="shared" si="18"/>
        <v>1482</v>
      </c>
    </row>
    <row r="106" spans="1:4">
      <c r="A106" s="66" t="s">
        <v>56</v>
      </c>
      <c r="B106" s="67">
        <v>301827</v>
      </c>
      <c r="C106" s="68">
        <v>301827</v>
      </c>
      <c r="D106" s="68">
        <f t="shared" si="18"/>
        <v>0</v>
      </c>
    </row>
    <row r="107" spans="1:4">
      <c r="A107" s="66" t="s">
        <v>58</v>
      </c>
      <c r="B107" s="67">
        <v>176027</v>
      </c>
      <c r="C107" s="68">
        <v>719429</v>
      </c>
      <c r="D107" s="68">
        <f t="shared" si="18"/>
        <v>543402</v>
      </c>
    </row>
    <row r="108" spans="1:4">
      <c r="A108" s="66" t="s">
        <v>59</v>
      </c>
      <c r="B108" s="67">
        <v>741367</v>
      </c>
      <c r="C108" s="68">
        <v>715230</v>
      </c>
      <c r="D108" s="68">
        <f t="shared" si="18"/>
        <v>-26137</v>
      </c>
    </row>
    <row r="109" spans="1:4">
      <c r="A109" s="66" t="s">
        <v>60</v>
      </c>
      <c r="B109" s="67">
        <v>98834</v>
      </c>
      <c r="C109" s="68">
        <v>98834</v>
      </c>
      <c r="D109" s="68">
        <f t="shared" si="18"/>
        <v>0</v>
      </c>
    </row>
    <row r="110" spans="1:4">
      <c r="A110" s="66" t="s">
        <v>41</v>
      </c>
      <c r="B110" s="67">
        <v>343919</v>
      </c>
      <c r="C110" s="68">
        <v>333483</v>
      </c>
      <c r="D110" s="68">
        <f t="shared" si="18"/>
        <v>-10436</v>
      </c>
    </row>
    <row r="111" spans="1:4">
      <c r="A111" s="66" t="s">
        <v>61</v>
      </c>
      <c r="B111" s="67">
        <v>290562</v>
      </c>
      <c r="C111" s="68">
        <v>290562</v>
      </c>
      <c r="D111" s="68">
        <f t="shared" si="18"/>
        <v>0</v>
      </c>
    </row>
    <row r="112" spans="1:4">
      <c r="A112" s="66" t="s">
        <v>62</v>
      </c>
      <c r="B112" s="67">
        <v>289971</v>
      </c>
      <c r="C112" s="68">
        <v>289971</v>
      </c>
      <c r="D112" s="68">
        <f t="shared" si="18"/>
        <v>0</v>
      </c>
    </row>
    <row r="113" spans="1:4">
      <c r="A113" s="66" t="s">
        <v>63</v>
      </c>
      <c r="B113" s="67">
        <v>567828</v>
      </c>
      <c r="C113" s="68">
        <v>567828</v>
      </c>
      <c r="D113" s="68">
        <f t="shared" si="18"/>
        <v>0</v>
      </c>
    </row>
    <row r="114" spans="1:4">
      <c r="A114" s="64" t="s">
        <v>65</v>
      </c>
      <c r="B114" s="65">
        <f>SUM(B83:B113)</f>
        <v>20843938</v>
      </c>
      <c r="C114" s="65">
        <f>SUM(C83:C113)</f>
        <v>21953019</v>
      </c>
      <c r="D114" s="65">
        <f>SUM(D83:D113)</f>
        <v>1109081</v>
      </c>
    </row>
    <row r="117" spans="1:4">
      <c r="A117" s="3" t="s">
        <v>141</v>
      </c>
      <c r="B117" s="3" t="s">
        <v>135</v>
      </c>
    </row>
    <row r="119" spans="1:4">
      <c r="A119" s="7" t="s">
        <v>64</v>
      </c>
      <c r="B119" s="4" t="s">
        <v>67</v>
      </c>
      <c r="C119" s="4" t="s">
        <v>66</v>
      </c>
      <c r="D119" s="4" t="s">
        <v>68</v>
      </c>
    </row>
    <row r="120" spans="1:4">
      <c r="A120" s="8" t="s">
        <v>43</v>
      </c>
      <c r="B120" s="6">
        <v>539353</v>
      </c>
      <c r="C120" s="5">
        <v>554011</v>
      </c>
      <c r="D120" s="5">
        <f>C120-B120</f>
        <v>14658</v>
      </c>
    </row>
    <row r="121" spans="1:4">
      <c r="A121" s="8" t="s">
        <v>47</v>
      </c>
      <c r="B121" s="6">
        <v>316684</v>
      </c>
      <c r="C121" s="5">
        <v>316684</v>
      </c>
      <c r="D121" s="5">
        <f t="shared" ref="D121:D151" si="19">C121-B121</f>
        <v>0</v>
      </c>
    </row>
    <row r="122" spans="1:4">
      <c r="A122" s="8" t="s">
        <v>44</v>
      </c>
      <c r="B122" s="6">
        <v>345294</v>
      </c>
      <c r="C122" s="5">
        <v>345294</v>
      </c>
      <c r="D122" s="5">
        <f t="shared" si="19"/>
        <v>0</v>
      </c>
    </row>
    <row r="123" spans="1:4">
      <c r="A123" s="8" t="s">
        <v>48</v>
      </c>
      <c r="B123" s="6">
        <v>452099</v>
      </c>
      <c r="C123" s="5">
        <v>452099</v>
      </c>
      <c r="D123" s="5">
        <f t="shared" si="19"/>
        <v>0</v>
      </c>
    </row>
    <row r="124" spans="1:4">
      <c r="A124" s="8" t="s">
        <v>49</v>
      </c>
      <c r="B124" s="6">
        <v>276248</v>
      </c>
      <c r="C124" s="5">
        <v>279794</v>
      </c>
      <c r="D124" s="5">
        <f t="shared" si="19"/>
        <v>3546</v>
      </c>
    </row>
    <row r="125" spans="1:4">
      <c r="A125" s="8" t="s">
        <v>37</v>
      </c>
      <c r="B125" s="6">
        <v>132770</v>
      </c>
      <c r="C125" s="5">
        <v>166770</v>
      </c>
      <c r="D125" s="5">
        <f t="shared" si="19"/>
        <v>34000</v>
      </c>
    </row>
    <row r="126" spans="1:4">
      <c r="A126" s="8" t="s">
        <v>35</v>
      </c>
      <c r="B126" s="6">
        <v>88603</v>
      </c>
      <c r="C126" s="5">
        <v>88603</v>
      </c>
      <c r="D126" s="5">
        <f t="shared" si="19"/>
        <v>0</v>
      </c>
    </row>
    <row r="127" spans="1:4">
      <c r="A127" s="8" t="s">
        <v>45</v>
      </c>
      <c r="B127" s="6">
        <v>110008</v>
      </c>
      <c r="C127" s="5">
        <v>112269</v>
      </c>
      <c r="D127" s="5">
        <f t="shared" si="19"/>
        <v>2261</v>
      </c>
    </row>
    <row r="128" spans="1:4">
      <c r="A128" s="8" t="s">
        <v>38</v>
      </c>
      <c r="B128" s="6">
        <v>101372</v>
      </c>
      <c r="C128" s="5">
        <v>101622</v>
      </c>
      <c r="D128" s="5">
        <f t="shared" si="19"/>
        <v>250</v>
      </c>
    </row>
    <row r="129" spans="1:4">
      <c r="A129" s="8" t="s">
        <v>91</v>
      </c>
      <c r="B129" s="6">
        <v>32551</v>
      </c>
      <c r="C129" s="5">
        <v>32551</v>
      </c>
      <c r="D129" s="5">
        <f t="shared" si="19"/>
        <v>0</v>
      </c>
    </row>
    <row r="130" spans="1:4">
      <c r="A130" s="8" t="s">
        <v>40</v>
      </c>
      <c r="B130" s="6">
        <v>154543</v>
      </c>
      <c r="C130" s="5">
        <v>162993</v>
      </c>
      <c r="D130" s="5">
        <f t="shared" si="19"/>
        <v>8450</v>
      </c>
    </row>
    <row r="131" spans="1:4">
      <c r="A131" s="8" t="s">
        <v>92</v>
      </c>
      <c r="B131" s="6">
        <v>139954</v>
      </c>
      <c r="C131" s="5">
        <v>138457</v>
      </c>
      <c r="D131" s="5">
        <f t="shared" si="19"/>
        <v>-1497</v>
      </c>
    </row>
    <row r="132" spans="1:4">
      <c r="A132" s="8" t="s">
        <v>39</v>
      </c>
      <c r="B132" s="6">
        <v>552527</v>
      </c>
      <c r="C132" s="5">
        <v>552527</v>
      </c>
      <c r="D132" s="5">
        <f t="shared" si="19"/>
        <v>0</v>
      </c>
    </row>
    <row r="133" spans="1:4">
      <c r="A133" s="8" t="s">
        <v>50</v>
      </c>
      <c r="B133" s="6">
        <v>812706</v>
      </c>
      <c r="C133" s="5">
        <v>814973</v>
      </c>
      <c r="D133" s="5">
        <f t="shared" si="19"/>
        <v>2267</v>
      </c>
    </row>
    <row r="134" spans="1:4">
      <c r="A134" s="8" t="s">
        <v>46</v>
      </c>
      <c r="B134" s="6">
        <v>746675</v>
      </c>
      <c r="C134" s="5">
        <v>754737</v>
      </c>
      <c r="D134" s="5">
        <f t="shared" si="19"/>
        <v>8062</v>
      </c>
    </row>
    <row r="135" spans="1:4">
      <c r="A135" s="8" t="s">
        <v>51</v>
      </c>
      <c r="B135" s="6">
        <v>444930</v>
      </c>
      <c r="C135" s="5">
        <v>441486</v>
      </c>
      <c r="D135" s="5">
        <f t="shared" si="19"/>
        <v>-3444</v>
      </c>
    </row>
    <row r="136" spans="1:4">
      <c r="A136" s="8" t="s">
        <v>34</v>
      </c>
      <c r="B136" s="6">
        <v>375435</v>
      </c>
      <c r="C136" s="5">
        <v>346316</v>
      </c>
      <c r="D136" s="5">
        <f t="shared" si="19"/>
        <v>-29119</v>
      </c>
    </row>
    <row r="137" spans="1:4">
      <c r="A137" s="8" t="s">
        <v>52</v>
      </c>
      <c r="B137" s="6">
        <v>295002</v>
      </c>
      <c r="C137" s="5">
        <v>295002</v>
      </c>
      <c r="D137" s="5">
        <f t="shared" si="19"/>
        <v>0</v>
      </c>
    </row>
    <row r="138" spans="1:4">
      <c r="A138" s="8" t="s">
        <v>53</v>
      </c>
      <c r="B138" s="6">
        <v>59999</v>
      </c>
      <c r="C138" s="5">
        <v>65299</v>
      </c>
      <c r="D138" s="5">
        <f t="shared" si="19"/>
        <v>5300</v>
      </c>
    </row>
    <row r="139" spans="1:4">
      <c r="A139" s="8" t="s">
        <v>54</v>
      </c>
      <c r="B139" s="6">
        <v>30648</v>
      </c>
      <c r="C139" s="5">
        <v>79963</v>
      </c>
      <c r="D139" s="5">
        <f t="shared" si="19"/>
        <v>49315</v>
      </c>
    </row>
    <row r="140" spans="1:4">
      <c r="A140" s="8" t="s">
        <v>36</v>
      </c>
      <c r="B140" s="6">
        <v>759205</v>
      </c>
      <c r="C140" s="5">
        <v>761305</v>
      </c>
      <c r="D140" s="5">
        <f t="shared" si="19"/>
        <v>2100</v>
      </c>
    </row>
    <row r="141" spans="1:4">
      <c r="A141" s="8" t="s">
        <v>57</v>
      </c>
      <c r="B141" s="6">
        <v>26905</v>
      </c>
      <c r="C141" s="5">
        <v>26905</v>
      </c>
      <c r="D141" s="5">
        <f t="shared" si="19"/>
        <v>0</v>
      </c>
    </row>
    <row r="142" spans="1:4">
      <c r="A142" s="8" t="s">
        <v>42</v>
      </c>
      <c r="B142" s="6">
        <v>794721</v>
      </c>
      <c r="C142" s="5">
        <v>792275</v>
      </c>
      <c r="D142" s="5">
        <f t="shared" si="19"/>
        <v>-2446</v>
      </c>
    </row>
    <row r="143" spans="1:4">
      <c r="A143" s="8" t="s">
        <v>55</v>
      </c>
      <c r="B143" s="6">
        <v>6815</v>
      </c>
      <c r="C143" s="5">
        <v>6815</v>
      </c>
      <c r="D143" s="5">
        <f t="shared" si="19"/>
        <v>0</v>
      </c>
    </row>
    <row r="144" spans="1:4">
      <c r="A144" s="8" t="s">
        <v>56</v>
      </c>
      <c r="B144" s="6">
        <v>17283</v>
      </c>
      <c r="C144" s="5">
        <v>17283</v>
      </c>
      <c r="D144" s="5">
        <f t="shared" si="19"/>
        <v>0</v>
      </c>
    </row>
    <row r="145" spans="1:4">
      <c r="A145" s="8" t="s">
        <v>58</v>
      </c>
      <c r="B145" s="6">
        <v>930362</v>
      </c>
      <c r="C145" s="5">
        <v>924369</v>
      </c>
      <c r="D145" s="5">
        <f t="shared" si="19"/>
        <v>-5993</v>
      </c>
    </row>
    <row r="146" spans="1:4">
      <c r="A146" s="8" t="s">
        <v>59</v>
      </c>
      <c r="B146" s="6">
        <v>630085</v>
      </c>
      <c r="C146" s="5">
        <v>628285</v>
      </c>
      <c r="D146" s="5">
        <f t="shared" si="19"/>
        <v>-1800</v>
      </c>
    </row>
    <row r="147" spans="1:4">
      <c r="A147" s="8" t="s">
        <v>60</v>
      </c>
      <c r="B147" s="6">
        <v>23171</v>
      </c>
      <c r="C147" s="5">
        <v>23171</v>
      </c>
      <c r="D147" s="5">
        <f t="shared" si="19"/>
        <v>0</v>
      </c>
    </row>
    <row r="148" spans="1:4">
      <c r="A148" s="8" t="s">
        <v>41</v>
      </c>
      <c r="B148" s="6">
        <v>1510745</v>
      </c>
      <c r="C148" s="5">
        <v>1528379</v>
      </c>
      <c r="D148" s="5">
        <f t="shared" si="19"/>
        <v>17634</v>
      </c>
    </row>
    <row r="149" spans="1:4">
      <c r="A149" s="8" t="s">
        <v>61</v>
      </c>
      <c r="B149" s="6">
        <v>298651</v>
      </c>
      <c r="C149" s="5">
        <v>298651</v>
      </c>
      <c r="D149" s="5">
        <f t="shared" si="19"/>
        <v>0</v>
      </c>
    </row>
    <row r="150" spans="1:4">
      <c r="A150" s="8" t="s">
        <v>62</v>
      </c>
      <c r="B150" s="6">
        <v>37384</v>
      </c>
      <c r="C150" s="5">
        <v>37384</v>
      </c>
      <c r="D150" s="5">
        <f t="shared" si="19"/>
        <v>0</v>
      </c>
    </row>
    <row r="151" spans="1:4">
      <c r="A151" s="8" t="s">
        <v>63</v>
      </c>
      <c r="B151" s="6">
        <v>22100</v>
      </c>
      <c r="C151" s="5">
        <v>22100</v>
      </c>
      <c r="D151" s="5">
        <f t="shared" si="19"/>
        <v>0</v>
      </c>
    </row>
    <row r="152" spans="1:4">
      <c r="A152" s="7" t="s">
        <v>65</v>
      </c>
      <c r="B152" s="4">
        <f>SUM(B120:B151)</f>
        <v>11064828</v>
      </c>
      <c r="C152" s="4">
        <f>SUM(C120:C151)</f>
        <v>11168372</v>
      </c>
      <c r="D152" s="4">
        <f>SUM(D120:D151)</f>
        <v>103544</v>
      </c>
    </row>
    <row r="154" spans="1:4">
      <c r="A154" s="3" t="s">
        <v>140</v>
      </c>
      <c r="B154" s="3" t="s">
        <v>136</v>
      </c>
    </row>
    <row r="156" spans="1:4">
      <c r="A156" s="7" t="s">
        <v>64</v>
      </c>
      <c r="B156" s="4" t="s">
        <v>67</v>
      </c>
      <c r="C156" s="4" t="s">
        <v>66</v>
      </c>
      <c r="D156" s="4" t="s">
        <v>68</v>
      </c>
    </row>
    <row r="157" spans="1:4">
      <c r="A157" s="8" t="s">
        <v>56</v>
      </c>
      <c r="B157" s="6">
        <v>292357</v>
      </c>
      <c r="C157" s="5">
        <v>296690</v>
      </c>
      <c r="D157" s="5">
        <f>C157-B157</f>
        <v>4333</v>
      </c>
    </row>
    <row r="158" spans="1:4">
      <c r="A158" s="8" t="s">
        <v>59</v>
      </c>
      <c r="B158" s="6">
        <v>1245</v>
      </c>
      <c r="C158" s="5">
        <v>1245</v>
      </c>
      <c r="D158" s="5">
        <f t="shared" ref="D158:D160" si="20">C158-B158</f>
        <v>0</v>
      </c>
    </row>
    <row r="159" spans="1:4">
      <c r="A159" s="8" t="s">
        <v>41</v>
      </c>
      <c r="B159" s="6">
        <v>300</v>
      </c>
      <c r="C159" s="5">
        <v>300</v>
      </c>
      <c r="D159" s="5">
        <f t="shared" si="20"/>
        <v>0</v>
      </c>
    </row>
    <row r="160" spans="1:4">
      <c r="A160" s="8" t="s">
        <v>63</v>
      </c>
      <c r="B160" s="6">
        <v>400</v>
      </c>
      <c r="C160" s="5">
        <v>400</v>
      </c>
      <c r="D160" s="5">
        <f t="shared" si="20"/>
        <v>0</v>
      </c>
    </row>
    <row r="161" spans="1:4">
      <c r="A161" s="7" t="s">
        <v>65</v>
      </c>
      <c r="B161" s="4">
        <f>SUM(B157:B160)</f>
        <v>294302</v>
      </c>
      <c r="C161" s="4">
        <f>SUM(C157:C160)</f>
        <v>298635</v>
      </c>
      <c r="D161" s="4">
        <f>SUM(D157:D160)</f>
        <v>4333</v>
      </c>
    </row>
  </sheetData>
  <mergeCells count="2">
    <mergeCell ref="H2:R2"/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/>
  </sheetPr>
  <dimension ref="A2:U82"/>
  <sheetViews>
    <sheetView workbookViewId="0">
      <pane ySplit="1" topLeftCell="A53" activePane="bottomLeft" state="frozen"/>
      <selection pane="bottomLeft" activeCell="J35" sqref="J35"/>
    </sheetView>
  </sheetViews>
  <sheetFormatPr defaultColWidth="9.1640625" defaultRowHeight="15.5"/>
  <cols>
    <col min="1" max="1" width="61.1640625" style="10" customWidth="1"/>
    <col min="2" max="16384" width="9.1640625" style="10"/>
  </cols>
  <sheetData>
    <row r="2" spans="1:11" s="11" customFormat="1" ht="21" customHeight="1">
      <c r="A2" s="49" t="s">
        <v>93</v>
      </c>
      <c r="B2" s="50" t="s">
        <v>94</v>
      </c>
      <c r="C2" s="50" t="s">
        <v>200</v>
      </c>
      <c r="D2" s="50" t="s">
        <v>95</v>
      </c>
      <c r="E2" s="10"/>
      <c r="F2" s="10"/>
      <c r="G2" s="10"/>
      <c r="H2" s="10"/>
      <c r="I2" s="10"/>
      <c r="J2" s="10"/>
      <c r="K2" s="10"/>
    </row>
    <row r="3" spans="1:11" s="12" customFormat="1">
      <c r="A3" s="51" t="s">
        <v>96</v>
      </c>
      <c r="B3" s="52">
        <f>B4+B7+B21+B25+B28</f>
        <v>4485852</v>
      </c>
      <c r="C3" s="52">
        <f>C4+C7+C21+C25+C28</f>
        <v>4705937</v>
      </c>
      <c r="D3" s="52">
        <f t="shared" ref="D3:D8" si="0">C3-B3</f>
        <v>220085</v>
      </c>
      <c r="E3" s="10"/>
      <c r="F3" s="10"/>
      <c r="G3" s="10"/>
      <c r="H3" s="10"/>
      <c r="I3" s="10"/>
      <c r="J3" s="10"/>
      <c r="K3" s="10"/>
    </row>
    <row r="4" spans="1:11" s="12" customFormat="1">
      <c r="A4" s="51" t="s">
        <v>97</v>
      </c>
      <c r="B4" s="52">
        <f>SUM(B5:B6)</f>
        <v>484773</v>
      </c>
      <c r="C4" s="52">
        <f>SUM(C5:C6)</f>
        <v>484773</v>
      </c>
      <c r="D4" s="52">
        <f t="shared" si="0"/>
        <v>0</v>
      </c>
      <c r="E4" s="10"/>
      <c r="F4" s="10"/>
      <c r="G4" s="10"/>
      <c r="H4" s="10"/>
      <c r="I4" s="10"/>
      <c r="J4" s="10"/>
      <c r="K4" s="10"/>
    </row>
    <row r="5" spans="1:11" s="11" customFormat="1" ht="15.5" customHeight="1">
      <c r="A5" s="53" t="s">
        <v>98</v>
      </c>
      <c r="B5" s="54">
        <v>480000</v>
      </c>
      <c r="C5" s="54">
        <v>480000</v>
      </c>
      <c r="D5" s="55">
        <f t="shared" si="0"/>
        <v>0</v>
      </c>
      <c r="E5" s="10"/>
      <c r="F5" s="10"/>
      <c r="G5" s="10"/>
      <c r="H5" s="10"/>
      <c r="I5" s="10"/>
      <c r="J5" s="10"/>
      <c r="K5" s="10"/>
    </row>
    <row r="6" spans="1:11" s="12" customFormat="1">
      <c r="A6" s="53" t="s">
        <v>99</v>
      </c>
      <c r="B6" s="54">
        <v>4773</v>
      </c>
      <c r="C6" s="54">
        <v>4773</v>
      </c>
      <c r="D6" s="55">
        <f t="shared" si="0"/>
        <v>0</v>
      </c>
      <c r="E6" s="10"/>
      <c r="F6" s="10"/>
      <c r="G6" s="10"/>
      <c r="H6" s="10"/>
      <c r="I6" s="10"/>
      <c r="J6" s="10"/>
      <c r="K6" s="10"/>
    </row>
    <row r="7" spans="1:11" s="12" customFormat="1">
      <c r="A7" s="51" t="s">
        <v>100</v>
      </c>
      <c r="B7" s="52">
        <f>SUM(B8:B20)</f>
        <v>2671079</v>
      </c>
      <c r="C7" s="52">
        <f>SUM(C8:C20)</f>
        <v>2746081</v>
      </c>
      <c r="D7" s="52">
        <f t="shared" si="0"/>
        <v>75002</v>
      </c>
      <c r="E7" s="10"/>
      <c r="F7" s="10"/>
      <c r="G7" s="10"/>
      <c r="H7" s="10"/>
      <c r="I7" s="10"/>
      <c r="J7" s="10"/>
      <c r="K7" s="10"/>
    </row>
    <row r="8" spans="1:11" s="12" customFormat="1">
      <c r="A8" s="53" t="s">
        <v>101</v>
      </c>
      <c r="B8" s="54">
        <v>200000</v>
      </c>
      <c r="C8" s="55">
        <v>150000</v>
      </c>
      <c r="D8" s="55">
        <f t="shared" si="0"/>
        <v>-50000</v>
      </c>
      <c r="E8" s="10"/>
      <c r="F8" s="10"/>
      <c r="G8" s="10"/>
      <c r="H8" s="10"/>
      <c r="I8" s="10"/>
      <c r="J8" s="10"/>
      <c r="K8" s="10"/>
    </row>
    <row r="9" spans="1:11" s="12" customFormat="1">
      <c r="A9" s="53" t="s">
        <v>102</v>
      </c>
      <c r="B9" s="54">
        <v>0</v>
      </c>
      <c r="C9" s="55">
        <v>65000</v>
      </c>
      <c r="D9" s="55">
        <f t="shared" ref="D9:D20" si="1">C9-B9</f>
        <v>65000</v>
      </c>
      <c r="E9" s="10"/>
      <c r="F9" s="10"/>
      <c r="G9" s="10"/>
      <c r="H9" s="10"/>
      <c r="I9" s="10"/>
      <c r="J9" s="10"/>
      <c r="K9" s="10"/>
    </row>
    <row r="10" spans="1:11" s="12" customFormat="1">
      <c r="A10" s="57" t="s">
        <v>103</v>
      </c>
      <c r="B10" s="58">
        <v>335079</v>
      </c>
      <c r="C10" s="56">
        <v>0</v>
      </c>
      <c r="D10" s="55">
        <f t="shared" si="1"/>
        <v>-335079</v>
      </c>
      <c r="E10" s="10"/>
      <c r="F10" s="10"/>
      <c r="G10" s="10"/>
      <c r="H10" s="10"/>
      <c r="I10" s="10"/>
      <c r="J10" s="10"/>
      <c r="K10" s="10"/>
    </row>
    <row r="11" spans="1:11" s="12" customFormat="1">
      <c r="A11" s="57" t="s">
        <v>104</v>
      </c>
      <c r="B11" s="58">
        <v>0</v>
      </c>
      <c r="C11" s="55">
        <v>10000</v>
      </c>
      <c r="D11" s="55">
        <f t="shared" si="1"/>
        <v>10000</v>
      </c>
      <c r="E11" s="10"/>
      <c r="F11" s="10"/>
      <c r="G11" s="10"/>
      <c r="H11" s="10"/>
      <c r="I11" s="10"/>
      <c r="J11" s="10"/>
      <c r="K11" s="10"/>
    </row>
    <row r="12" spans="1:11" s="12" customFormat="1">
      <c r="A12" s="57" t="s">
        <v>105</v>
      </c>
      <c r="B12" s="58">
        <v>0</v>
      </c>
      <c r="C12" s="55">
        <v>214286</v>
      </c>
      <c r="D12" s="55">
        <f t="shared" si="1"/>
        <v>214286</v>
      </c>
      <c r="E12" s="10"/>
      <c r="F12" s="10"/>
      <c r="G12" s="10"/>
      <c r="H12" s="10"/>
      <c r="I12" s="10"/>
      <c r="J12" s="10"/>
      <c r="K12" s="10"/>
    </row>
    <row r="13" spans="1:11" s="12" customFormat="1">
      <c r="A13" s="57" t="s">
        <v>106</v>
      </c>
      <c r="B13" s="58">
        <v>0</v>
      </c>
      <c r="C13" s="55">
        <v>20795</v>
      </c>
      <c r="D13" s="55">
        <f t="shared" si="1"/>
        <v>20795</v>
      </c>
      <c r="E13" s="10"/>
      <c r="F13" s="10"/>
      <c r="G13" s="10"/>
      <c r="H13" s="10"/>
      <c r="I13" s="10"/>
      <c r="J13" s="10"/>
      <c r="K13" s="10"/>
    </row>
    <row r="14" spans="1:11" s="12" customFormat="1">
      <c r="A14" s="57" t="s">
        <v>107</v>
      </c>
      <c r="B14" s="58">
        <v>1000000</v>
      </c>
      <c r="C14" s="56">
        <v>0</v>
      </c>
      <c r="D14" s="55">
        <f t="shared" si="1"/>
        <v>-1000000</v>
      </c>
      <c r="E14" s="10"/>
      <c r="F14" s="10"/>
      <c r="G14" s="10"/>
      <c r="H14" s="10"/>
      <c r="I14" s="10"/>
      <c r="J14" s="10"/>
      <c r="K14" s="10"/>
    </row>
    <row r="15" spans="1:11" s="12" customFormat="1">
      <c r="A15" s="57" t="s">
        <v>108</v>
      </c>
      <c r="B15" s="58">
        <v>0</v>
      </c>
      <c r="C15" s="55">
        <v>1000000</v>
      </c>
      <c r="D15" s="55">
        <f t="shared" si="1"/>
        <v>1000000</v>
      </c>
      <c r="E15" s="10"/>
      <c r="F15" s="10"/>
      <c r="G15" s="10"/>
      <c r="H15" s="10"/>
      <c r="I15" s="10"/>
      <c r="J15" s="10"/>
      <c r="K15" s="10"/>
    </row>
    <row r="16" spans="1:11" s="11" customFormat="1">
      <c r="A16" s="57" t="s">
        <v>109</v>
      </c>
      <c r="B16" s="58">
        <v>0</v>
      </c>
      <c r="C16" s="55">
        <v>586000</v>
      </c>
      <c r="D16" s="55">
        <f t="shared" si="1"/>
        <v>586000</v>
      </c>
      <c r="E16" s="10"/>
      <c r="F16" s="10"/>
      <c r="G16" s="10"/>
      <c r="H16" s="10"/>
      <c r="I16" s="10"/>
      <c r="J16" s="10"/>
      <c r="K16" s="10"/>
    </row>
    <row r="17" spans="1:11" s="12" customFormat="1">
      <c r="A17" s="59" t="s">
        <v>110</v>
      </c>
      <c r="B17" s="58">
        <v>586000</v>
      </c>
      <c r="C17" s="56">
        <v>0</v>
      </c>
      <c r="D17" s="55">
        <f t="shared" si="1"/>
        <v>-586000</v>
      </c>
      <c r="E17" s="10"/>
      <c r="F17" s="60" t="s">
        <v>111</v>
      </c>
      <c r="G17" s="10"/>
      <c r="H17" s="10"/>
      <c r="I17" s="10"/>
      <c r="J17" s="10"/>
      <c r="K17" s="10"/>
    </row>
    <row r="18" spans="1:11" s="12" customFormat="1">
      <c r="A18" s="59" t="s">
        <v>112</v>
      </c>
      <c r="B18" s="58">
        <v>0</v>
      </c>
      <c r="C18" s="55">
        <v>150000</v>
      </c>
      <c r="D18" s="55">
        <f t="shared" si="1"/>
        <v>150000</v>
      </c>
      <c r="E18" s="10"/>
      <c r="F18" s="10"/>
      <c r="G18" s="10"/>
      <c r="H18" s="10"/>
      <c r="I18" s="10"/>
      <c r="J18" s="10"/>
      <c r="K18" s="10"/>
    </row>
    <row r="19" spans="1:11" s="12" customFormat="1">
      <c r="A19" s="57" t="s">
        <v>113</v>
      </c>
      <c r="B19" s="58">
        <v>50000</v>
      </c>
      <c r="C19" s="55">
        <v>50000</v>
      </c>
      <c r="D19" s="55">
        <f t="shared" si="1"/>
        <v>0</v>
      </c>
      <c r="E19" s="10"/>
      <c r="F19" s="10"/>
      <c r="G19" s="10"/>
      <c r="H19" s="10"/>
      <c r="I19" s="10"/>
      <c r="J19" s="10"/>
      <c r="K19" s="10"/>
    </row>
    <row r="20" spans="1:11" s="11" customFormat="1">
      <c r="A20" s="61" t="s">
        <v>114</v>
      </c>
      <c r="B20" s="58">
        <v>500000</v>
      </c>
      <c r="C20" s="55">
        <v>500000</v>
      </c>
      <c r="D20" s="55">
        <f t="shared" si="1"/>
        <v>0</v>
      </c>
      <c r="E20" s="10"/>
      <c r="F20" s="10"/>
      <c r="G20" s="10"/>
      <c r="H20" s="10"/>
      <c r="I20" s="10"/>
      <c r="J20" s="10"/>
      <c r="K20" s="10"/>
    </row>
    <row r="21" spans="1:11" s="12" customFormat="1">
      <c r="A21" s="51" t="s">
        <v>115</v>
      </c>
      <c r="B21" s="52">
        <f>SUM(B22:B24)</f>
        <v>830000</v>
      </c>
      <c r="C21" s="52">
        <f>SUM(C22:C24)</f>
        <v>864626</v>
      </c>
      <c r="D21" s="52">
        <f>C21-B21</f>
        <v>34626</v>
      </c>
      <c r="E21" s="10"/>
      <c r="F21" s="10"/>
      <c r="G21" s="10"/>
      <c r="H21" s="10"/>
      <c r="I21" s="10"/>
      <c r="J21" s="10"/>
      <c r="K21" s="10"/>
    </row>
    <row r="22" spans="1:11" s="12" customFormat="1">
      <c r="A22" s="53" t="s">
        <v>116</v>
      </c>
      <c r="B22" s="54">
        <v>750000</v>
      </c>
      <c r="C22" s="55">
        <v>750000</v>
      </c>
      <c r="D22" s="55">
        <f t="shared" ref="D22:D31" si="2">C22-B22</f>
        <v>0</v>
      </c>
      <c r="E22" s="10"/>
      <c r="F22" s="10"/>
      <c r="G22" s="10"/>
      <c r="H22" s="10"/>
      <c r="I22" s="10"/>
      <c r="J22" s="10"/>
      <c r="K22" s="10"/>
    </row>
    <row r="23" spans="1:11" s="12" customFormat="1">
      <c r="A23" s="61" t="s">
        <v>117</v>
      </c>
      <c r="B23" s="58">
        <v>80000</v>
      </c>
      <c r="C23" s="55">
        <v>80000</v>
      </c>
      <c r="D23" s="55">
        <f t="shared" si="2"/>
        <v>0</v>
      </c>
      <c r="E23" s="10"/>
      <c r="F23" s="10"/>
      <c r="G23" s="10"/>
      <c r="H23" s="10"/>
      <c r="I23" s="10"/>
      <c r="J23" s="10"/>
      <c r="K23" s="10"/>
    </row>
    <row r="24" spans="1:11" s="11" customFormat="1">
      <c r="A24" s="61" t="s">
        <v>118</v>
      </c>
      <c r="B24" s="58">
        <v>0</v>
      </c>
      <c r="C24" s="55">
        <v>34626</v>
      </c>
      <c r="D24" s="55">
        <f t="shared" si="2"/>
        <v>34626</v>
      </c>
      <c r="E24" s="10"/>
      <c r="F24" s="10"/>
      <c r="G24" s="10"/>
      <c r="H24" s="10"/>
      <c r="I24" s="10"/>
      <c r="J24" s="10"/>
      <c r="K24" s="10"/>
    </row>
    <row r="25" spans="1:11" s="12" customFormat="1">
      <c r="A25" s="51" t="s">
        <v>119</v>
      </c>
      <c r="B25" s="52">
        <f>SUM(B26:B27)</f>
        <v>150000</v>
      </c>
      <c r="C25" s="52">
        <f>SUM(C26:C27)</f>
        <v>150000</v>
      </c>
      <c r="D25" s="52">
        <f>C25-B25</f>
        <v>0</v>
      </c>
      <c r="E25" s="10"/>
      <c r="F25" s="10"/>
      <c r="G25" s="10"/>
      <c r="H25" s="10"/>
      <c r="I25" s="10"/>
      <c r="J25" s="10"/>
      <c r="K25" s="10"/>
    </row>
    <row r="26" spans="1:11" s="12" customFormat="1">
      <c r="A26" s="53" t="s">
        <v>120</v>
      </c>
      <c r="B26" s="54">
        <v>120000</v>
      </c>
      <c r="C26" s="55">
        <v>120000</v>
      </c>
      <c r="D26" s="55">
        <f t="shared" si="2"/>
        <v>0</v>
      </c>
      <c r="E26" s="10"/>
      <c r="F26" s="10"/>
      <c r="G26" s="10"/>
      <c r="H26" s="10"/>
      <c r="I26" s="10"/>
      <c r="J26" s="10"/>
      <c r="K26" s="10"/>
    </row>
    <row r="27" spans="1:11" s="12" customFormat="1">
      <c r="A27" s="61" t="s">
        <v>121</v>
      </c>
      <c r="B27" s="58">
        <v>30000</v>
      </c>
      <c r="C27" s="55">
        <v>30000</v>
      </c>
      <c r="D27" s="55">
        <f t="shared" si="2"/>
        <v>0</v>
      </c>
      <c r="E27" s="10"/>
      <c r="F27" s="10"/>
      <c r="G27" s="10"/>
      <c r="H27" s="10"/>
      <c r="I27" s="10"/>
      <c r="J27" s="10"/>
      <c r="K27" s="10"/>
    </row>
    <row r="28" spans="1:11" s="13" customFormat="1">
      <c r="A28" s="51" t="s">
        <v>122</v>
      </c>
      <c r="B28" s="52">
        <f>SUM(B29:B31)</f>
        <v>350000</v>
      </c>
      <c r="C28" s="52">
        <f>SUM(C29:C31)</f>
        <v>460457</v>
      </c>
      <c r="D28" s="52">
        <f>C28-B28</f>
        <v>110457</v>
      </c>
      <c r="E28" s="10"/>
      <c r="F28" s="10"/>
      <c r="G28" s="10"/>
      <c r="H28" s="10"/>
      <c r="I28" s="10"/>
      <c r="J28" s="10"/>
      <c r="K28" s="10"/>
    </row>
    <row r="29" spans="1:11">
      <c r="A29" s="57" t="s">
        <v>123</v>
      </c>
      <c r="B29" s="58">
        <v>60000</v>
      </c>
      <c r="C29" s="55">
        <v>60000</v>
      </c>
      <c r="D29" s="55">
        <f t="shared" si="2"/>
        <v>0</v>
      </c>
    </row>
    <row r="30" spans="1:11">
      <c r="A30" s="57" t="s">
        <v>124</v>
      </c>
      <c r="B30" s="58">
        <v>250000</v>
      </c>
      <c r="C30" s="55">
        <v>360457</v>
      </c>
      <c r="D30" s="55">
        <f t="shared" si="2"/>
        <v>110457</v>
      </c>
    </row>
    <row r="31" spans="1:11">
      <c r="A31" s="61" t="s">
        <v>125</v>
      </c>
      <c r="B31" s="58">
        <v>40000</v>
      </c>
      <c r="C31" s="55">
        <v>40000</v>
      </c>
      <c r="D31" s="55">
        <f t="shared" si="2"/>
        <v>0</v>
      </c>
    </row>
    <row r="32" spans="1:11">
      <c r="A32"/>
      <c r="B32" s="62">
        <v>4485852</v>
      </c>
      <c r="C32" s="60">
        <v>4705937</v>
      </c>
      <c r="D32" s="60">
        <v>220085</v>
      </c>
    </row>
    <row r="33" spans="1:4">
      <c r="B33" s="63">
        <f>B32-B3</f>
        <v>0</v>
      </c>
      <c r="C33" s="63">
        <f>C32-C3</f>
        <v>0</v>
      </c>
      <c r="D33" s="63">
        <f>D32-D3</f>
        <v>0</v>
      </c>
    </row>
    <row r="37" spans="1:4" ht="34.5">
      <c r="A37" s="49" t="s">
        <v>198</v>
      </c>
      <c r="B37" s="50" t="s">
        <v>94</v>
      </c>
      <c r="C37" s="50" t="s">
        <v>200</v>
      </c>
      <c r="D37" s="50" t="s">
        <v>95</v>
      </c>
    </row>
    <row r="38" spans="1:4">
      <c r="A38" s="51" t="s">
        <v>197</v>
      </c>
      <c r="B38" s="52">
        <f>B39+B43+B46</f>
        <v>1865421</v>
      </c>
      <c r="C38" s="52">
        <f>C39+C43+C46</f>
        <v>1830793</v>
      </c>
      <c r="D38" s="52">
        <f t="shared" ref="D38:D45" si="3">C38-B38</f>
        <v>-34628</v>
      </c>
    </row>
    <row r="39" spans="1:4">
      <c r="A39" s="51" t="s">
        <v>100</v>
      </c>
      <c r="B39" s="52">
        <f>SUM(B40:B42)</f>
        <v>960796</v>
      </c>
      <c r="C39" s="52">
        <f>SUM(C40:C42)</f>
        <v>960793</v>
      </c>
      <c r="D39" s="52">
        <f>SUM(D40:D42)</f>
        <v>-3</v>
      </c>
    </row>
    <row r="40" spans="1:4">
      <c r="A40" s="59" t="s">
        <v>110</v>
      </c>
      <c r="B40" s="54">
        <v>440000</v>
      </c>
      <c r="C40" s="54">
        <v>440000</v>
      </c>
      <c r="D40" s="55">
        <f t="shared" si="3"/>
        <v>0</v>
      </c>
    </row>
    <row r="41" spans="1:4">
      <c r="A41" s="57" t="s">
        <v>106</v>
      </c>
      <c r="B41" s="54">
        <v>20796</v>
      </c>
      <c r="C41" s="54">
        <v>20793</v>
      </c>
      <c r="D41" s="55">
        <f t="shared" si="3"/>
        <v>-3</v>
      </c>
    </row>
    <row r="42" spans="1:4">
      <c r="A42" s="61" t="s">
        <v>114</v>
      </c>
      <c r="B42" s="54">
        <v>500000</v>
      </c>
      <c r="C42" s="54">
        <v>500000</v>
      </c>
      <c r="D42" s="55">
        <f t="shared" si="3"/>
        <v>0</v>
      </c>
    </row>
    <row r="43" spans="1:4">
      <c r="A43" s="51" t="s">
        <v>115</v>
      </c>
      <c r="B43" s="52">
        <f>B44+B45</f>
        <v>634625</v>
      </c>
      <c r="C43" s="52">
        <f>SUM(C44:C45)</f>
        <v>600000</v>
      </c>
      <c r="D43" s="52">
        <f t="shared" si="3"/>
        <v>-34625</v>
      </c>
    </row>
    <row r="44" spans="1:4">
      <c r="A44" s="53" t="s">
        <v>166</v>
      </c>
      <c r="B44" s="54">
        <v>34625</v>
      </c>
      <c r="C44" s="56">
        <v>0</v>
      </c>
      <c r="D44" s="55">
        <f t="shared" si="3"/>
        <v>-34625</v>
      </c>
    </row>
    <row r="45" spans="1:4">
      <c r="A45" s="53" t="s">
        <v>116</v>
      </c>
      <c r="B45" s="54">
        <v>600000</v>
      </c>
      <c r="C45" s="55">
        <v>600000</v>
      </c>
      <c r="D45" s="55">
        <f t="shared" si="3"/>
        <v>0</v>
      </c>
    </row>
    <row r="46" spans="1:4">
      <c r="A46" s="51" t="s">
        <v>122</v>
      </c>
      <c r="B46" s="52">
        <f>SUM(B47:B48)</f>
        <v>270000</v>
      </c>
      <c r="C46" s="52">
        <f>SUM(C47:C48)</f>
        <v>270000</v>
      </c>
      <c r="D46" s="52">
        <f>C46-B46</f>
        <v>0</v>
      </c>
    </row>
    <row r="47" spans="1:4">
      <c r="A47" s="57" t="s">
        <v>124</v>
      </c>
      <c r="B47" s="54">
        <v>250000</v>
      </c>
      <c r="C47" s="55">
        <v>250000</v>
      </c>
      <c r="D47" s="55">
        <f t="shared" ref="D47:D48" si="4">C47-B47</f>
        <v>0</v>
      </c>
    </row>
    <row r="48" spans="1:4">
      <c r="A48" s="61" t="s">
        <v>125</v>
      </c>
      <c r="B48" s="58">
        <v>20000</v>
      </c>
      <c r="C48" s="55">
        <v>20000</v>
      </c>
      <c r="D48" s="55">
        <f t="shared" si="4"/>
        <v>0</v>
      </c>
    </row>
    <row r="54" spans="1:21">
      <c r="A54" t="s">
        <v>142</v>
      </c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 t="s">
        <v>143</v>
      </c>
      <c r="B55" t="s">
        <v>144</v>
      </c>
      <c r="C55" t="s">
        <v>145</v>
      </c>
      <c r="D55" t="s">
        <v>146</v>
      </c>
      <c r="E55" t="s">
        <v>147</v>
      </c>
      <c r="F55" t="s">
        <v>148</v>
      </c>
      <c r="G55" t="s">
        <v>149</v>
      </c>
      <c r="H55" t="s">
        <v>150</v>
      </c>
      <c r="I55" t="s">
        <v>151</v>
      </c>
      <c r="J55" t="s">
        <v>152</v>
      </c>
      <c r="K55" t="s">
        <v>153</v>
      </c>
      <c r="L55" t="s">
        <v>154</v>
      </c>
      <c r="M55" t="s">
        <v>155</v>
      </c>
      <c r="N55" t="s">
        <v>156</v>
      </c>
      <c r="O55"/>
      <c r="P55"/>
      <c r="Q55"/>
      <c r="R55"/>
      <c r="S55"/>
      <c r="T55"/>
      <c r="U55"/>
    </row>
    <row r="56" spans="1:21">
      <c r="A56" t="s">
        <v>157</v>
      </c>
      <c r="B56">
        <v>20795</v>
      </c>
      <c r="C56" t="s">
        <v>158</v>
      </c>
      <c r="D56" t="s">
        <v>159</v>
      </c>
      <c r="E56" t="s">
        <v>80</v>
      </c>
      <c r="F56" t="s">
        <v>81</v>
      </c>
      <c r="G56" t="s">
        <v>160</v>
      </c>
      <c r="H56" t="s">
        <v>161</v>
      </c>
      <c r="I56"/>
      <c r="J56"/>
      <c r="K56" t="s">
        <v>162</v>
      </c>
      <c r="L56" t="s">
        <v>163</v>
      </c>
      <c r="M56" t="s">
        <v>164</v>
      </c>
      <c r="N56" t="s">
        <v>165</v>
      </c>
      <c r="O56"/>
      <c r="P56"/>
      <c r="Q56"/>
      <c r="R56"/>
      <c r="S56"/>
      <c r="T56"/>
      <c r="U56"/>
    </row>
    <row r="57" spans="1:21">
      <c r="A57" t="s">
        <v>157</v>
      </c>
      <c r="B57">
        <v>-20793</v>
      </c>
      <c r="C57" t="s">
        <v>158</v>
      </c>
      <c r="D57" t="s">
        <v>159</v>
      </c>
      <c r="E57" t="s">
        <v>80</v>
      </c>
      <c r="F57" t="s">
        <v>81</v>
      </c>
      <c r="G57" t="s">
        <v>160</v>
      </c>
      <c r="H57" t="s">
        <v>161</v>
      </c>
      <c r="I57"/>
      <c r="J57"/>
      <c r="K57"/>
      <c r="L57"/>
      <c r="M57" t="s">
        <v>164</v>
      </c>
      <c r="N57" t="s">
        <v>165</v>
      </c>
      <c r="O57"/>
      <c r="P57"/>
      <c r="Q57"/>
      <c r="R57"/>
      <c r="S57"/>
      <c r="T57"/>
      <c r="U57"/>
    </row>
    <row r="58" spans="1:21" hidden="1">
      <c r="A58" t="s">
        <v>166</v>
      </c>
      <c r="B58">
        <v>34626</v>
      </c>
      <c r="C58" t="s">
        <v>158</v>
      </c>
      <c r="D58" t="s">
        <v>159</v>
      </c>
      <c r="E58" t="s">
        <v>80</v>
      </c>
      <c r="F58" t="s">
        <v>81</v>
      </c>
      <c r="G58" t="s">
        <v>167</v>
      </c>
      <c r="H58" t="s">
        <v>168</v>
      </c>
      <c r="I58"/>
      <c r="J58"/>
      <c r="K58" t="s">
        <v>169</v>
      </c>
      <c r="L58" t="s">
        <v>170</v>
      </c>
      <c r="M58"/>
      <c r="N58"/>
      <c r="O58"/>
      <c r="P58"/>
      <c r="Q58"/>
      <c r="R58"/>
      <c r="S58"/>
      <c r="T58"/>
      <c r="U58"/>
    </row>
    <row r="59" spans="1:21">
      <c r="A59" t="s">
        <v>171</v>
      </c>
      <c r="B59">
        <v>440000</v>
      </c>
      <c r="C59" t="s">
        <v>172</v>
      </c>
      <c r="D59" t="s">
        <v>173</v>
      </c>
      <c r="E59" t="s">
        <v>82</v>
      </c>
      <c r="F59" t="s">
        <v>83</v>
      </c>
      <c r="G59" t="s">
        <v>174</v>
      </c>
      <c r="H59" t="s">
        <v>175</v>
      </c>
      <c r="I59"/>
      <c r="J59"/>
      <c r="K59" t="s">
        <v>176</v>
      </c>
      <c r="L59" t="s">
        <v>177</v>
      </c>
      <c r="M59"/>
      <c r="N59"/>
      <c r="O59"/>
      <c r="P59"/>
      <c r="Q59"/>
      <c r="R59"/>
      <c r="S59"/>
      <c r="T59"/>
      <c r="U59"/>
    </row>
    <row r="60" spans="1:21">
      <c r="A60" t="s">
        <v>178</v>
      </c>
      <c r="B60">
        <v>20793</v>
      </c>
      <c r="C60" t="s">
        <v>158</v>
      </c>
      <c r="D60" t="s">
        <v>159</v>
      </c>
      <c r="E60" t="s">
        <v>80</v>
      </c>
      <c r="F60" t="s">
        <v>81</v>
      </c>
      <c r="G60" t="s">
        <v>160</v>
      </c>
      <c r="H60" t="s">
        <v>161</v>
      </c>
      <c r="I60"/>
      <c r="J60"/>
      <c r="K60"/>
      <c r="L60"/>
      <c r="M60" t="s">
        <v>164</v>
      </c>
      <c r="N60" t="s">
        <v>165</v>
      </c>
      <c r="O60"/>
      <c r="P60"/>
      <c r="Q60"/>
      <c r="R60"/>
      <c r="S60"/>
      <c r="T60"/>
      <c r="U60"/>
    </row>
    <row r="61" spans="1:21" hidden="1">
      <c r="A61" t="s">
        <v>159</v>
      </c>
      <c r="B61">
        <v>20000</v>
      </c>
      <c r="C61" t="s">
        <v>158</v>
      </c>
      <c r="D61" t="s">
        <v>159</v>
      </c>
      <c r="E61" t="s">
        <v>78</v>
      </c>
      <c r="F61" t="s">
        <v>79</v>
      </c>
      <c r="G61" t="s">
        <v>179</v>
      </c>
      <c r="H61" t="s">
        <v>180</v>
      </c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idden="1">
      <c r="A62" t="s">
        <v>181</v>
      </c>
      <c r="B62">
        <v>250000</v>
      </c>
      <c r="C62" t="s">
        <v>158</v>
      </c>
      <c r="D62" t="s">
        <v>159</v>
      </c>
      <c r="E62" t="s">
        <v>78</v>
      </c>
      <c r="F62" t="s">
        <v>79</v>
      </c>
      <c r="G62" t="s">
        <v>179</v>
      </c>
      <c r="H62" t="s">
        <v>180</v>
      </c>
      <c r="I62" t="s">
        <v>182</v>
      </c>
      <c r="J62" t="s">
        <v>183</v>
      </c>
      <c r="K62" t="s">
        <v>184</v>
      </c>
      <c r="L62" t="s">
        <v>185</v>
      </c>
      <c r="M62"/>
      <c r="N62"/>
      <c r="O62"/>
      <c r="P62"/>
      <c r="Q62"/>
      <c r="R62"/>
      <c r="S62"/>
      <c r="T62"/>
      <c r="U62"/>
    </row>
    <row r="63" spans="1:21">
      <c r="A63" t="s">
        <v>186</v>
      </c>
      <c r="B63">
        <v>500000</v>
      </c>
      <c r="C63" t="s">
        <v>158</v>
      </c>
      <c r="D63" t="s">
        <v>159</v>
      </c>
      <c r="E63" t="s">
        <v>80</v>
      </c>
      <c r="F63" t="s">
        <v>81</v>
      </c>
      <c r="G63" t="s">
        <v>160</v>
      </c>
      <c r="H63" t="s">
        <v>161</v>
      </c>
      <c r="I63"/>
      <c r="J63"/>
      <c r="K63" t="s">
        <v>187</v>
      </c>
      <c r="L63" t="s">
        <v>188</v>
      </c>
      <c r="M63"/>
      <c r="N63"/>
      <c r="O63"/>
      <c r="P63"/>
      <c r="Q63"/>
      <c r="R63"/>
      <c r="S63"/>
      <c r="T63"/>
      <c r="U63"/>
    </row>
    <row r="64" spans="1:21" hidden="1">
      <c r="A64" t="s">
        <v>189</v>
      </c>
      <c r="B64">
        <v>600000</v>
      </c>
      <c r="C64" t="s">
        <v>158</v>
      </c>
      <c r="D64" t="s">
        <v>159</v>
      </c>
      <c r="E64" t="s">
        <v>80</v>
      </c>
      <c r="F64" t="s">
        <v>81</v>
      </c>
      <c r="G64" t="s">
        <v>190</v>
      </c>
      <c r="H64" t="s">
        <v>191</v>
      </c>
      <c r="I64"/>
      <c r="J64"/>
      <c r="K64"/>
      <c r="L64"/>
      <c r="M64" t="s">
        <v>192</v>
      </c>
      <c r="N64" t="s">
        <v>193</v>
      </c>
      <c r="O64"/>
      <c r="P64"/>
      <c r="Q64"/>
      <c r="R64"/>
      <c r="S64"/>
      <c r="T64"/>
      <c r="U64"/>
    </row>
    <row r="65" spans="1:21" hidden="1">
      <c r="A65"/>
      <c r="B65">
        <f>SUM(B56:B64)</f>
        <v>1865421</v>
      </c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idden="1">
      <c r="A66"/>
      <c r="B66">
        <f>1895421</f>
        <v>1895421</v>
      </c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 hidden="1">
      <c r="A67" t="s">
        <v>194</v>
      </c>
      <c r="B67" s="82">
        <f>B66-B65</f>
        <v>30000</v>
      </c>
      <c r="C67" s="82" t="s">
        <v>195</v>
      </c>
      <c r="D67" s="82"/>
      <c r="E67" s="82" t="s">
        <v>196</v>
      </c>
      <c r="F67" s="82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1" spans="1:21">
      <c r="A71" t="s">
        <v>199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>
      <c r="A72" t="s">
        <v>143</v>
      </c>
      <c r="B72" t="s">
        <v>144</v>
      </c>
      <c r="C72" t="s">
        <v>145</v>
      </c>
      <c r="D72" t="s">
        <v>146</v>
      </c>
      <c r="E72" t="s">
        <v>147</v>
      </c>
      <c r="F72" t="s">
        <v>148</v>
      </c>
      <c r="G72" t="s">
        <v>149</v>
      </c>
      <c r="H72" t="s">
        <v>150</v>
      </c>
      <c r="I72" t="s">
        <v>151</v>
      </c>
      <c r="J72" t="s">
        <v>152</v>
      </c>
      <c r="K72" t="s">
        <v>153</v>
      </c>
      <c r="L72" t="s">
        <v>154</v>
      </c>
      <c r="M72" t="s">
        <v>155</v>
      </c>
      <c r="N72" t="s">
        <v>156</v>
      </c>
      <c r="O72"/>
      <c r="P72"/>
      <c r="Q72"/>
      <c r="R72"/>
      <c r="S72"/>
      <c r="T72"/>
      <c r="U72"/>
    </row>
    <row r="73" spans="1:21">
      <c r="A73" t="s">
        <v>171</v>
      </c>
      <c r="B73">
        <v>440000</v>
      </c>
      <c r="C73" t="s">
        <v>172</v>
      </c>
      <c r="D73" t="s">
        <v>173</v>
      </c>
      <c r="E73" t="s">
        <v>82</v>
      </c>
      <c r="F73" t="s">
        <v>83</v>
      </c>
      <c r="G73" t="s">
        <v>174</v>
      </c>
      <c r="H73" t="s">
        <v>175</v>
      </c>
      <c r="I73"/>
      <c r="J73"/>
      <c r="K73" t="s">
        <v>176</v>
      </c>
      <c r="L73" t="s">
        <v>177</v>
      </c>
      <c r="M73"/>
      <c r="N73"/>
      <c r="O73"/>
      <c r="P73"/>
      <c r="Q73"/>
      <c r="R73"/>
      <c r="S73"/>
      <c r="T73"/>
      <c r="U73"/>
    </row>
    <row r="74" spans="1:21">
      <c r="A74" t="s">
        <v>178</v>
      </c>
      <c r="B74">
        <v>20793</v>
      </c>
      <c r="C74" t="s">
        <v>158</v>
      </c>
      <c r="D74" t="s">
        <v>159</v>
      </c>
      <c r="E74" t="s">
        <v>80</v>
      </c>
      <c r="F74" t="s">
        <v>81</v>
      </c>
      <c r="G74" t="s">
        <v>160</v>
      </c>
      <c r="H74" t="s">
        <v>161</v>
      </c>
      <c r="I74"/>
      <c r="J74"/>
      <c r="K74"/>
      <c r="L74"/>
      <c r="M74" t="s">
        <v>164</v>
      </c>
      <c r="N74" t="s">
        <v>165</v>
      </c>
      <c r="O74"/>
      <c r="P74"/>
      <c r="Q74"/>
      <c r="R74"/>
      <c r="S74"/>
      <c r="T74"/>
      <c r="U74"/>
    </row>
    <row r="75" spans="1:21">
      <c r="A75" t="s">
        <v>159</v>
      </c>
      <c r="B75">
        <v>20000</v>
      </c>
      <c r="C75" t="s">
        <v>158</v>
      </c>
      <c r="D75" t="s">
        <v>159</v>
      </c>
      <c r="E75" t="s">
        <v>78</v>
      </c>
      <c r="F75" t="s">
        <v>79</v>
      </c>
      <c r="G75" t="s">
        <v>179</v>
      </c>
      <c r="H75" t="s">
        <v>180</v>
      </c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>
      <c r="A76" t="s">
        <v>181</v>
      </c>
      <c r="B76">
        <v>250000</v>
      </c>
      <c r="C76" t="s">
        <v>158</v>
      </c>
      <c r="D76" t="s">
        <v>159</v>
      </c>
      <c r="E76" t="s">
        <v>78</v>
      </c>
      <c r="F76" t="s">
        <v>79</v>
      </c>
      <c r="G76" t="s">
        <v>179</v>
      </c>
      <c r="H76" t="s">
        <v>180</v>
      </c>
      <c r="I76" t="s">
        <v>182</v>
      </c>
      <c r="J76" t="s">
        <v>183</v>
      </c>
      <c r="K76" t="s">
        <v>184</v>
      </c>
      <c r="L76" t="s">
        <v>185</v>
      </c>
      <c r="M76"/>
      <c r="N76"/>
      <c r="O76"/>
      <c r="P76"/>
      <c r="Q76"/>
      <c r="R76"/>
      <c r="S76"/>
      <c r="T76"/>
      <c r="U76"/>
    </row>
    <row r="77" spans="1:21">
      <c r="A77" t="s">
        <v>186</v>
      </c>
      <c r="B77">
        <v>500000</v>
      </c>
      <c r="C77" t="s">
        <v>158</v>
      </c>
      <c r="D77" t="s">
        <v>159</v>
      </c>
      <c r="E77" t="s">
        <v>80</v>
      </c>
      <c r="F77" t="s">
        <v>81</v>
      </c>
      <c r="G77" t="s">
        <v>160</v>
      </c>
      <c r="H77" t="s">
        <v>161</v>
      </c>
      <c r="I77"/>
      <c r="J77"/>
      <c r="K77" t="s">
        <v>187</v>
      </c>
      <c r="L77" t="s">
        <v>188</v>
      </c>
      <c r="M77"/>
      <c r="N77"/>
      <c r="O77"/>
      <c r="P77"/>
      <c r="Q77"/>
      <c r="R77"/>
      <c r="S77"/>
      <c r="T77"/>
      <c r="U77"/>
    </row>
    <row r="78" spans="1:21">
      <c r="A78" t="s">
        <v>189</v>
      </c>
      <c r="B78">
        <v>600000</v>
      </c>
      <c r="C78" t="s">
        <v>158</v>
      </c>
      <c r="D78" t="s">
        <v>159</v>
      </c>
      <c r="E78" t="s">
        <v>80</v>
      </c>
      <c r="F78" t="s">
        <v>81</v>
      </c>
      <c r="G78" t="s">
        <v>190</v>
      </c>
      <c r="H78" t="s">
        <v>191</v>
      </c>
      <c r="I78"/>
      <c r="J78"/>
      <c r="K78"/>
      <c r="L78"/>
      <c r="M78" t="s">
        <v>192</v>
      </c>
      <c r="N78" t="s">
        <v>193</v>
      </c>
      <c r="O78"/>
      <c r="P78"/>
      <c r="Q78"/>
      <c r="R78"/>
      <c r="S78"/>
      <c r="T78"/>
      <c r="U78"/>
    </row>
    <row r="79" spans="1:21">
      <c r="A79"/>
      <c r="B79">
        <f>SUM(B73:B78)</f>
        <v>1830793</v>
      </c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</sheetData>
  <autoFilter ref="A55:U67">
    <filterColumn colId="6">
      <filters>
        <filter val="04510"/>
        <filter val="04730"/>
      </filters>
    </filterColumn>
  </autoFilter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sqref="A1:G41"/>
    </sheetView>
  </sheetViews>
  <sheetFormatPr defaultRowHeight="14"/>
  <cols>
    <col min="1" max="1" width="11.33203125" customWidth="1"/>
    <col min="2" max="2" width="31.9140625" customWidth="1"/>
  </cols>
  <sheetData>
    <row r="1" spans="1:7" ht="34.5">
      <c r="A1" s="121"/>
      <c r="B1" s="121"/>
      <c r="C1" s="83" t="s">
        <v>126</v>
      </c>
      <c r="D1" s="50" t="s">
        <v>127</v>
      </c>
      <c r="E1" s="50" t="s">
        <v>128</v>
      </c>
      <c r="F1" s="50" t="s">
        <v>129</v>
      </c>
      <c r="G1" s="50" t="s">
        <v>130</v>
      </c>
    </row>
    <row r="2" spans="1:7">
      <c r="A2" s="122" t="s">
        <v>131</v>
      </c>
      <c r="B2" s="122"/>
      <c r="C2" s="84">
        <f>SUM(C3:C6)</f>
        <v>37117127</v>
      </c>
      <c r="D2" s="52">
        <f>SUM(D3:D6)</f>
        <v>39250415</v>
      </c>
      <c r="E2" s="52">
        <f>SUM(E3:E6)</f>
        <v>39558634</v>
      </c>
      <c r="F2" s="52">
        <f>SUM(F3:F6)</f>
        <v>308219</v>
      </c>
      <c r="G2" s="85">
        <f>E2/D2-100%</f>
        <v>7.8526303479848902E-3</v>
      </c>
    </row>
    <row r="3" spans="1:7">
      <c r="A3" s="86">
        <v>30</v>
      </c>
      <c r="B3" s="87" t="s">
        <v>0</v>
      </c>
      <c r="C3" s="88">
        <v>20164409</v>
      </c>
      <c r="D3" s="89">
        <f>21608360+7960</f>
        <v>21616320</v>
      </c>
      <c r="E3" s="76">
        <v>22950282</v>
      </c>
      <c r="F3" s="58">
        <f>E3-D3</f>
        <v>1333962</v>
      </c>
      <c r="G3" s="90">
        <f>E3/D3-100%</f>
        <v>6.1710874006306371E-2</v>
      </c>
    </row>
    <row r="4" spans="1:7">
      <c r="A4" s="86">
        <v>32</v>
      </c>
      <c r="B4" s="87" t="s">
        <v>1</v>
      </c>
      <c r="C4" s="88">
        <v>4502959</v>
      </c>
      <c r="D4" s="89">
        <v>5086381</v>
      </c>
      <c r="E4" s="76">
        <v>4997940</v>
      </c>
      <c r="F4" s="58">
        <f>E4-D4</f>
        <v>-88441</v>
      </c>
      <c r="G4" s="90">
        <f>E4/D4-100%</f>
        <v>-1.7387804806600182E-2</v>
      </c>
    </row>
    <row r="5" spans="1:7">
      <c r="A5" s="86" t="s">
        <v>2</v>
      </c>
      <c r="B5" s="87" t="s">
        <v>3</v>
      </c>
      <c r="C5" s="88">
        <v>12326130</v>
      </c>
      <c r="D5" s="89">
        <v>12447479</v>
      </c>
      <c r="E5" s="76">
        <v>11546912</v>
      </c>
      <c r="F5" s="58">
        <f>E5-D5</f>
        <v>-900567</v>
      </c>
      <c r="G5" s="90">
        <f>E5/D5-100%</f>
        <v>-7.2349348811916014E-2</v>
      </c>
    </row>
    <row r="6" spans="1:7">
      <c r="A6" s="86" t="s">
        <v>4</v>
      </c>
      <c r="B6" s="87" t="s">
        <v>5</v>
      </c>
      <c r="C6" s="88">
        <v>123629</v>
      </c>
      <c r="D6" s="89">
        <f>108195-7960</f>
        <v>100235</v>
      </c>
      <c r="E6" s="76">
        <v>63500</v>
      </c>
      <c r="F6" s="58">
        <f>E6-D6</f>
        <v>-36735</v>
      </c>
      <c r="G6" s="90">
        <f>E6/D6-100%</f>
        <v>-0.36648875143412984</v>
      </c>
    </row>
    <row r="7" spans="1:7">
      <c r="A7" s="87"/>
      <c r="B7" s="87"/>
      <c r="C7" s="91"/>
      <c r="D7" s="75"/>
      <c r="E7" s="75"/>
      <c r="F7" s="75"/>
      <c r="G7" s="75"/>
    </row>
    <row r="8" spans="1:7">
      <c r="A8" s="122" t="s">
        <v>132</v>
      </c>
      <c r="B8" s="122"/>
      <c r="C8" s="84">
        <f>C11+C14+C17</f>
        <v>33890797</v>
      </c>
      <c r="D8" s="52">
        <f>D11+D14+D17</f>
        <v>37077449</v>
      </c>
      <c r="E8" s="52">
        <f>E11+E14+E17</f>
        <v>37306557</v>
      </c>
      <c r="F8" s="52">
        <f>F11+F14+F17</f>
        <v>229108</v>
      </c>
      <c r="G8" s="85">
        <f>E8/D8-100%</f>
        <v>6.1791737613878794E-3</v>
      </c>
    </row>
    <row r="9" spans="1:7">
      <c r="A9" s="87"/>
      <c r="B9" s="92" t="s">
        <v>137</v>
      </c>
      <c r="C9" s="93">
        <f>C12+C15+C18</f>
        <v>9839068</v>
      </c>
      <c r="D9" s="94">
        <v>4079589</v>
      </c>
      <c r="E9" s="93">
        <v>3838502</v>
      </c>
      <c r="F9" s="94">
        <f>E9-D9</f>
        <v>-241087</v>
      </c>
      <c r="G9" s="90">
        <f t="shared" ref="G9:G19" si="0">E9/D9-100%</f>
        <v>-5.9095904023665158E-2</v>
      </c>
    </row>
    <row r="10" spans="1:7">
      <c r="A10" s="87"/>
      <c r="B10" s="92" t="s">
        <v>138</v>
      </c>
      <c r="C10" s="93">
        <f>C13+C16+C19</f>
        <v>24051729</v>
      </c>
      <c r="D10" s="94">
        <v>32997860</v>
      </c>
      <c r="E10" s="93">
        <v>32203068</v>
      </c>
      <c r="F10" s="94">
        <f>E10-D10</f>
        <v>-794792</v>
      </c>
      <c r="G10" s="90">
        <f t="shared" si="0"/>
        <v>-2.4086168012107501E-2</v>
      </c>
    </row>
    <row r="11" spans="1:7">
      <c r="A11" s="95" t="s">
        <v>6</v>
      </c>
      <c r="B11" s="96" t="s">
        <v>7</v>
      </c>
      <c r="C11" s="84">
        <f>SUM(C12:C13)</f>
        <v>1864173</v>
      </c>
      <c r="D11" s="52">
        <f>SUM(D12:D13)</f>
        <v>2346434</v>
      </c>
      <c r="E11" s="52">
        <f>SUM(E12:E13)</f>
        <v>2335139</v>
      </c>
      <c r="F11" s="52">
        <f>SUM(F12:F13)</f>
        <v>-11295</v>
      </c>
      <c r="G11" s="85">
        <f>E11/D11-100%</f>
        <v>-4.8136874934474605E-3</v>
      </c>
    </row>
    <row r="12" spans="1:7">
      <c r="A12" s="87" t="s">
        <v>8</v>
      </c>
      <c r="B12" s="87" t="s">
        <v>9</v>
      </c>
      <c r="C12" s="88">
        <v>106188</v>
      </c>
      <c r="D12" s="58">
        <v>88359</v>
      </c>
      <c r="E12" s="76">
        <v>88274</v>
      </c>
      <c r="F12" s="58">
        <f>E12-D12</f>
        <v>-85</v>
      </c>
      <c r="G12" s="90">
        <f>E12/D12-100%</f>
        <v>-9.6198463088081887E-4</v>
      </c>
    </row>
    <row r="13" spans="1:7">
      <c r="A13" s="87" t="s">
        <v>10</v>
      </c>
      <c r="B13" s="87" t="s">
        <v>11</v>
      </c>
      <c r="C13" s="88">
        <v>1757985</v>
      </c>
      <c r="D13" s="58">
        <v>2258075</v>
      </c>
      <c r="E13" s="76">
        <v>2246865</v>
      </c>
      <c r="F13" s="58">
        <f>E13-D13</f>
        <v>-11210</v>
      </c>
      <c r="G13" s="90">
        <f>E13/D13-100%</f>
        <v>-4.9644055224029593E-3</v>
      </c>
    </row>
    <row r="14" spans="1:7">
      <c r="A14" s="95" t="s">
        <v>12</v>
      </c>
      <c r="B14" s="96" t="s">
        <v>13</v>
      </c>
      <c r="C14" s="84">
        <f>SUM(C15:C16)</f>
        <v>3203108</v>
      </c>
      <c r="D14" s="52">
        <f>SUM(D15:D16)</f>
        <v>3473226</v>
      </c>
      <c r="E14" s="52">
        <f>SUM(E15:E16)</f>
        <v>3598414</v>
      </c>
      <c r="F14" s="52">
        <f>SUM(F15:F16)</f>
        <v>125188</v>
      </c>
      <c r="G14" s="85">
        <f>E14/D14-100%</f>
        <v>3.6043724191860749E-2</v>
      </c>
    </row>
    <row r="15" spans="1:7">
      <c r="A15" s="87" t="s">
        <v>8</v>
      </c>
      <c r="B15" s="87" t="s">
        <v>9</v>
      </c>
      <c r="C15" s="88">
        <v>487244</v>
      </c>
      <c r="D15" s="58">
        <v>59560</v>
      </c>
      <c r="E15" s="76">
        <v>63900</v>
      </c>
      <c r="F15" s="58">
        <f>E15-D15</f>
        <v>4340</v>
      </c>
      <c r="G15" s="90">
        <f t="shared" si="0"/>
        <v>7.2867696440564123E-2</v>
      </c>
    </row>
    <row r="16" spans="1:7">
      <c r="A16" s="87" t="s">
        <v>10</v>
      </c>
      <c r="B16" s="87" t="s">
        <v>11</v>
      </c>
      <c r="C16" s="88">
        <v>2715864</v>
      </c>
      <c r="D16" s="58">
        <v>3413666</v>
      </c>
      <c r="E16" s="76">
        <v>3534514</v>
      </c>
      <c r="F16" s="58">
        <f>E16-D16</f>
        <v>120848</v>
      </c>
      <c r="G16" s="90">
        <f t="shared" si="0"/>
        <v>3.5401237262227658E-2</v>
      </c>
    </row>
    <row r="17" spans="1:7">
      <c r="A17" s="95" t="s">
        <v>14</v>
      </c>
      <c r="B17" s="96" t="s">
        <v>15</v>
      </c>
      <c r="C17" s="84">
        <f>SUM(C18:C19)</f>
        <v>28823516</v>
      </c>
      <c r="D17" s="52">
        <f>SUM(D18:D19)</f>
        <v>31257789</v>
      </c>
      <c r="E17" s="52">
        <f>SUM(E18:E19)</f>
        <v>31373004</v>
      </c>
      <c r="F17" s="52">
        <f>SUM(F18:F19)</f>
        <v>115215</v>
      </c>
      <c r="G17" s="85">
        <f>E17/D17-100%</f>
        <v>3.6859612815225429E-3</v>
      </c>
    </row>
    <row r="18" spans="1:7">
      <c r="A18" s="87" t="s">
        <v>8</v>
      </c>
      <c r="B18" s="87" t="s">
        <v>9</v>
      </c>
      <c r="C18" s="88">
        <v>9245636</v>
      </c>
      <c r="D18" s="58">
        <v>3931670</v>
      </c>
      <c r="E18" s="76">
        <v>3734357</v>
      </c>
      <c r="F18" s="58">
        <f>E18-D18</f>
        <v>-197313</v>
      </c>
      <c r="G18" s="90">
        <f t="shared" si="0"/>
        <v>-5.0185544565032214E-2</v>
      </c>
    </row>
    <row r="19" spans="1:7">
      <c r="A19" s="87" t="s">
        <v>10</v>
      </c>
      <c r="B19" s="87" t="s">
        <v>11</v>
      </c>
      <c r="C19" s="88">
        <v>19577880</v>
      </c>
      <c r="D19" s="58">
        <v>27326119</v>
      </c>
      <c r="E19" s="76">
        <v>27638647</v>
      </c>
      <c r="F19" s="58">
        <f>E19-D19</f>
        <v>312528</v>
      </c>
      <c r="G19" s="90">
        <f t="shared" si="0"/>
        <v>1.1436969882184789E-2</v>
      </c>
    </row>
    <row r="20" spans="1:7">
      <c r="A20" s="96"/>
      <c r="B20" s="96" t="s">
        <v>16</v>
      </c>
      <c r="C20" s="84">
        <f>C2-C8</f>
        <v>3226330</v>
      </c>
      <c r="D20" s="52">
        <f>D2-D8</f>
        <v>2172966</v>
      </c>
      <c r="E20" s="52">
        <f>E2-E8</f>
        <v>2252077</v>
      </c>
      <c r="F20" s="52">
        <f>F2-F8</f>
        <v>79111</v>
      </c>
      <c r="G20" s="85">
        <f>E20/D20-100%</f>
        <v>3.6406920310764201E-2</v>
      </c>
    </row>
    <row r="21" spans="1:7">
      <c r="A21" s="87"/>
      <c r="B21" s="87"/>
      <c r="C21" s="91"/>
      <c r="D21" s="75"/>
      <c r="E21" s="75"/>
      <c r="F21" s="75"/>
      <c r="G21" s="75"/>
    </row>
    <row r="22" spans="1:7">
      <c r="A22" s="123" t="s">
        <v>17</v>
      </c>
      <c r="B22" s="123"/>
      <c r="C22" s="84">
        <f>SUM(C23:C30)</f>
        <v>-3260491</v>
      </c>
      <c r="D22" s="52">
        <f>SUM(D23:D30)</f>
        <v>-2816483</v>
      </c>
      <c r="E22" s="52">
        <f>SUM(E23:E30)</f>
        <v>-2805516</v>
      </c>
      <c r="F22" s="52">
        <f>SUM(F23:F30)</f>
        <v>10967</v>
      </c>
      <c r="G22" s="85">
        <f>E22/D22-100%</f>
        <v>-3.8938633749964202E-3</v>
      </c>
    </row>
    <row r="23" spans="1:7">
      <c r="A23" s="86">
        <v>381</v>
      </c>
      <c r="B23" s="87" t="s">
        <v>18</v>
      </c>
      <c r="C23" s="88">
        <v>174295</v>
      </c>
      <c r="D23" s="58">
        <v>0</v>
      </c>
      <c r="E23" s="76">
        <v>30000</v>
      </c>
      <c r="F23" s="58">
        <f t="shared" ref="F23:F30" si="1">E23-D23</f>
        <v>30000</v>
      </c>
      <c r="G23" s="90">
        <v>0</v>
      </c>
    </row>
    <row r="24" spans="1:7">
      <c r="A24" s="86">
        <v>15</v>
      </c>
      <c r="B24" s="87" t="s">
        <v>19</v>
      </c>
      <c r="C24" s="88">
        <v>-3745431</v>
      </c>
      <c r="D24" s="58">
        <v>-4483814</v>
      </c>
      <c r="E24" s="76">
        <v>-3931164</v>
      </c>
      <c r="F24" s="58">
        <f t="shared" si="1"/>
        <v>552650</v>
      </c>
      <c r="G24" s="90">
        <f t="shared" ref="G24:G30" si="2">E24/D24-100%</f>
        <v>-0.12325444364998195</v>
      </c>
    </row>
    <row r="25" spans="1:7">
      <c r="A25" s="86">
        <v>3502</v>
      </c>
      <c r="B25" s="87" t="s">
        <v>20</v>
      </c>
      <c r="C25" s="88">
        <v>1482212</v>
      </c>
      <c r="D25" s="58">
        <v>2440331</v>
      </c>
      <c r="E25" s="76">
        <v>1865421</v>
      </c>
      <c r="F25" s="58">
        <f t="shared" si="1"/>
        <v>-574910</v>
      </c>
      <c r="G25" s="90">
        <f t="shared" si="2"/>
        <v>-0.23558689374515174</v>
      </c>
    </row>
    <row r="26" spans="1:7">
      <c r="A26" s="86">
        <v>4502</v>
      </c>
      <c r="B26" s="87" t="s">
        <v>21</v>
      </c>
      <c r="C26" s="88">
        <v>-120000</v>
      </c>
      <c r="D26" s="58">
        <v>-265000</v>
      </c>
      <c r="E26" s="76">
        <v>-290000</v>
      </c>
      <c r="F26" s="58">
        <f t="shared" si="1"/>
        <v>-25000</v>
      </c>
      <c r="G26" s="90">
        <f t="shared" si="2"/>
        <v>9.4339622641509413E-2</v>
      </c>
    </row>
    <row r="27" spans="1:7">
      <c r="A27" s="86">
        <v>1501</v>
      </c>
      <c r="B27" s="87" t="s">
        <v>22</v>
      </c>
      <c r="C27" s="88">
        <v>-234870</v>
      </c>
      <c r="D27" s="58">
        <v>0</v>
      </c>
      <c r="E27" s="76">
        <v>0</v>
      </c>
      <c r="F27" s="58">
        <f t="shared" si="1"/>
        <v>0</v>
      </c>
      <c r="G27" s="90">
        <v>0</v>
      </c>
    </row>
    <row r="28" spans="1:7">
      <c r="A28" s="86">
        <v>1502</v>
      </c>
      <c r="B28" s="87" t="s">
        <v>23</v>
      </c>
      <c r="C28" s="88">
        <v>0</v>
      </c>
      <c r="D28" s="58">
        <v>0</v>
      </c>
      <c r="E28" s="76">
        <v>0</v>
      </c>
      <c r="F28" s="58">
        <f t="shared" si="1"/>
        <v>0</v>
      </c>
      <c r="G28" s="90">
        <v>0</v>
      </c>
    </row>
    <row r="29" spans="1:7">
      <c r="A29" s="86">
        <v>655</v>
      </c>
      <c r="B29" s="87" t="s">
        <v>24</v>
      </c>
      <c r="C29" s="88">
        <v>31421</v>
      </c>
      <c r="D29" s="58">
        <v>7000</v>
      </c>
      <c r="E29" s="76">
        <v>5000</v>
      </c>
      <c r="F29" s="58">
        <f t="shared" si="1"/>
        <v>-2000</v>
      </c>
      <c r="G29" s="90">
        <f t="shared" si="2"/>
        <v>-0.2857142857142857</v>
      </c>
    </row>
    <row r="30" spans="1:7">
      <c r="A30" s="86">
        <v>650</v>
      </c>
      <c r="B30" s="87" t="s">
        <v>25</v>
      </c>
      <c r="C30" s="88">
        <v>-848118</v>
      </c>
      <c r="D30" s="58">
        <v>-515000</v>
      </c>
      <c r="E30" s="58">
        <v>-484773</v>
      </c>
      <c r="F30" s="58">
        <f t="shared" si="1"/>
        <v>30227</v>
      </c>
      <c r="G30" s="90">
        <f t="shared" si="2"/>
        <v>-5.8693203883495193E-2</v>
      </c>
    </row>
    <row r="31" spans="1:7">
      <c r="A31" s="97"/>
      <c r="B31" s="96" t="s">
        <v>26</v>
      </c>
      <c r="C31" s="84">
        <f>C20+C22</f>
        <v>-34161</v>
      </c>
      <c r="D31" s="52">
        <f>D20+D22</f>
        <v>-643517</v>
      </c>
      <c r="E31" s="52">
        <f>E20+E22</f>
        <v>-553439</v>
      </c>
      <c r="F31" s="52">
        <f>F20+F22</f>
        <v>90078</v>
      </c>
      <c r="G31" s="85">
        <f>E31/D31-100%</f>
        <v>-0.13997765404798945</v>
      </c>
    </row>
    <row r="32" spans="1:7">
      <c r="A32" s="87"/>
      <c r="B32" s="87"/>
      <c r="C32" s="91"/>
      <c r="D32" s="75"/>
      <c r="E32" s="75"/>
      <c r="F32" s="75"/>
      <c r="G32" s="75"/>
    </row>
    <row r="33" spans="1:7">
      <c r="A33" s="97"/>
      <c r="B33" s="96" t="s">
        <v>27</v>
      </c>
      <c r="C33" s="84">
        <f>SUM(C34:C35)</f>
        <v>-2142550</v>
      </c>
      <c r="D33" s="52">
        <f>SUM(D34:D35)</f>
        <v>148880</v>
      </c>
      <c r="E33" s="52">
        <f>SUM(E34:E35)</f>
        <v>131583</v>
      </c>
      <c r="F33" s="52">
        <f>SUM(F34:F35)</f>
        <v>-17297</v>
      </c>
      <c r="G33" s="85">
        <f>E33/D33-100%</f>
        <v>-0.11618081676518</v>
      </c>
    </row>
    <row r="34" spans="1:7">
      <c r="A34" s="86">
        <v>2585</v>
      </c>
      <c r="B34" s="87" t="s">
        <v>28</v>
      </c>
      <c r="C34" s="88">
        <v>63170</v>
      </c>
      <c r="D34" s="58">
        <v>2295000</v>
      </c>
      <c r="E34" s="76">
        <f>(E24+E25+E26)*-1</f>
        <v>2355743</v>
      </c>
      <c r="F34" s="58">
        <f>E34-D34</f>
        <v>60743</v>
      </c>
      <c r="G34" s="90">
        <f>E34/D34-100%</f>
        <v>2.6467538126361712E-2</v>
      </c>
    </row>
    <row r="35" spans="1:7">
      <c r="A35" s="86">
        <v>2586</v>
      </c>
      <c r="B35" s="87" t="s">
        <v>29</v>
      </c>
      <c r="C35" s="88">
        <v>-2205720</v>
      </c>
      <c r="D35" s="58">
        <v>-2146120</v>
      </c>
      <c r="E35" s="58">
        <v>-2224160</v>
      </c>
      <c r="F35" s="58">
        <f>E35-D35</f>
        <v>-78040</v>
      </c>
      <c r="G35" s="90">
        <f>E35/D35-100%</f>
        <v>3.6363297485695112E-2</v>
      </c>
    </row>
    <row r="36" spans="1:7">
      <c r="A36" s="87"/>
      <c r="B36" s="87"/>
      <c r="C36" s="91"/>
      <c r="D36" s="75"/>
      <c r="E36" s="75"/>
      <c r="F36" s="75"/>
      <c r="G36" s="75"/>
    </row>
    <row r="37" spans="1:7">
      <c r="A37" s="98">
        <v>1001</v>
      </c>
      <c r="B37" s="99" t="s">
        <v>30</v>
      </c>
      <c r="C37" s="52">
        <f>C31+C33+C38</f>
        <v>-2721456</v>
      </c>
      <c r="D37" s="52">
        <f>D31+D33</f>
        <v>-494637</v>
      </c>
      <c r="E37" s="52">
        <f>E31+E33</f>
        <v>-421856</v>
      </c>
      <c r="F37" s="52">
        <f>F31+F33</f>
        <v>72781</v>
      </c>
      <c r="G37" s="85">
        <f>E37/D37-100%</f>
        <v>-0.14714022606477073</v>
      </c>
    </row>
    <row r="38" spans="1:7">
      <c r="A38" s="100"/>
      <c r="B38" s="99" t="s">
        <v>31</v>
      </c>
      <c r="C38" s="101">
        <v>-544745</v>
      </c>
      <c r="D38" s="52">
        <v>0</v>
      </c>
      <c r="E38" s="102">
        <v>0</v>
      </c>
      <c r="F38" s="102">
        <v>0</v>
      </c>
      <c r="G38" s="102">
        <v>0</v>
      </c>
    </row>
    <row r="39" spans="1:7">
      <c r="A39" s="87"/>
      <c r="B39" s="87"/>
      <c r="C39" s="59"/>
      <c r="D39" s="57"/>
      <c r="E39" s="57"/>
      <c r="F39" s="57"/>
      <c r="G39" s="57"/>
    </row>
    <row r="40" spans="1:7">
      <c r="A40" s="97"/>
      <c r="B40" s="96" t="s">
        <v>32</v>
      </c>
      <c r="C40" s="52">
        <f>C2+C23+C25+C29+C34+C38</f>
        <v>38323480</v>
      </c>
      <c r="D40" s="52">
        <f>D2+D23+D25+D29+D34+D38</f>
        <v>43992746</v>
      </c>
      <c r="E40" s="52">
        <f>E2+E23+E25+E29+E34+E38</f>
        <v>43814798</v>
      </c>
      <c r="F40" s="52">
        <f>F2+F23+F25+F29+F34</f>
        <v>-177948</v>
      </c>
      <c r="G40" s="85">
        <f>E40/D40-100%</f>
        <v>-4.0449395907224961E-3</v>
      </c>
    </row>
    <row r="41" spans="1:7">
      <c r="A41" s="97"/>
      <c r="B41" s="96" t="s">
        <v>33</v>
      </c>
      <c r="C41" s="52">
        <f>C8-C24-C26-C30-C35+C37-C27</f>
        <v>38323480</v>
      </c>
      <c r="D41" s="52">
        <f>D8-D24-D26-D30-D35+D37</f>
        <v>43992746</v>
      </c>
      <c r="E41" s="52">
        <f>E8-E24-E26-E30-E35+E37</f>
        <v>43814798</v>
      </c>
      <c r="F41" s="52">
        <f>F8-F24-F26-F30-F35+F37</f>
        <v>-177948</v>
      </c>
      <c r="G41" s="85">
        <f>E41/D41-100%</f>
        <v>-4.0449395907224961E-3</v>
      </c>
    </row>
  </sheetData>
  <mergeCells count="4">
    <mergeCell ref="A1:B1"/>
    <mergeCell ref="A2:B2"/>
    <mergeCell ref="A8:B8"/>
    <mergeCell ref="A22:B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32"/>
  <sheetViews>
    <sheetView workbookViewId="0">
      <selection sqref="A1:H1048576"/>
    </sheetView>
  </sheetViews>
  <sheetFormatPr defaultRowHeight="14"/>
  <sheetData>
    <row r="1" spans="1:2">
      <c r="A1" s="48"/>
      <c r="B1" s="19"/>
    </row>
    <row r="2" spans="1:2">
      <c r="A2" s="48"/>
      <c r="B2" s="19"/>
    </row>
    <row r="3" spans="1:2">
      <c r="A3" s="48"/>
      <c r="B3" s="19"/>
    </row>
    <row r="4" spans="1:2">
      <c r="A4" s="48"/>
      <c r="B4" s="19"/>
    </row>
    <row r="5" spans="1:2">
      <c r="A5" s="48"/>
      <c r="B5" s="19"/>
    </row>
    <row r="6" spans="1:2">
      <c r="A6" s="48"/>
      <c r="B6" s="19"/>
    </row>
    <row r="7" spans="1:2">
      <c r="A7" s="48"/>
      <c r="B7" s="19"/>
    </row>
    <row r="8" spans="1:2">
      <c r="A8" s="48"/>
      <c r="B8" s="19"/>
    </row>
    <row r="9" spans="1:2">
      <c r="A9" s="48"/>
      <c r="B9" s="19"/>
    </row>
    <row r="10" spans="1:2">
      <c r="A10" s="48"/>
      <c r="B10" s="19"/>
    </row>
    <row r="11" spans="1:2">
      <c r="A11" s="48"/>
      <c r="B11" s="19"/>
    </row>
    <row r="12" spans="1:2">
      <c r="A12" s="48"/>
      <c r="B12" s="19"/>
    </row>
    <row r="13" spans="1:2">
      <c r="A13" s="48"/>
      <c r="B13" s="19"/>
    </row>
    <row r="14" spans="1:2">
      <c r="A14" s="48"/>
      <c r="B14" s="19"/>
    </row>
    <row r="15" spans="1:2">
      <c r="A15" s="48"/>
      <c r="B15" s="19"/>
    </row>
    <row r="16" spans="1:2">
      <c r="A16" s="48"/>
      <c r="B16" s="19"/>
    </row>
    <row r="17" spans="1:2">
      <c r="A17" s="48"/>
      <c r="B17" s="19"/>
    </row>
    <row r="18" spans="1:2">
      <c r="A18" s="48"/>
      <c r="B18" s="19"/>
    </row>
    <row r="19" spans="1:2">
      <c r="A19" s="48"/>
      <c r="B19" s="19"/>
    </row>
    <row r="20" spans="1:2">
      <c r="A20" s="48"/>
      <c r="B20" s="19"/>
    </row>
    <row r="21" spans="1:2">
      <c r="A21" s="48"/>
      <c r="B21" s="19"/>
    </row>
    <row r="22" spans="1:2">
      <c r="A22" s="48"/>
      <c r="B22" s="19"/>
    </row>
    <row r="23" spans="1:2">
      <c r="A23" s="48"/>
      <c r="B23" s="19"/>
    </row>
    <row r="24" spans="1:2">
      <c r="A24" s="48"/>
      <c r="B24" s="19"/>
    </row>
    <row r="25" spans="1:2">
      <c r="A25" s="48"/>
      <c r="B25" s="19"/>
    </row>
    <row r="26" spans="1:2">
      <c r="A26" s="48"/>
      <c r="B26" s="19"/>
    </row>
    <row r="27" spans="1:2">
      <c r="A27" s="48"/>
      <c r="B27" s="19"/>
    </row>
    <row r="28" spans="1:2">
      <c r="A28" s="48"/>
      <c r="B28" s="19"/>
    </row>
    <row r="29" spans="1:2">
      <c r="A29" s="48"/>
      <c r="B29" s="19"/>
    </row>
    <row r="30" spans="1:2">
      <c r="A30" s="48"/>
      <c r="B30" s="19"/>
    </row>
    <row r="31" spans="1:2">
      <c r="A31" s="48"/>
      <c r="B31" s="19"/>
    </row>
    <row r="32" spans="1:2">
      <c r="A32" s="48"/>
      <c r="B3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1. Eelarve koontabel II luge.</vt:lpstr>
      <vt:lpstr>2. Eelarve volikogu määruses</vt:lpstr>
      <vt:lpstr>3. II lug muudat (osakonnad)</vt:lpstr>
      <vt:lpstr>4. investeeringud</vt:lpstr>
      <vt:lpstr>Eelarve </vt:lpstr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Tiina-Mae Kuusik</dc:creator>
  <cp:lastModifiedBy>Ülle Allik</cp:lastModifiedBy>
  <dcterms:created xsi:type="dcterms:W3CDTF">2024-11-27T19:34:22Z</dcterms:created>
  <dcterms:modified xsi:type="dcterms:W3CDTF">2026-02-11T09:20:04Z</dcterms:modified>
</cp:coreProperties>
</file>